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87" i="1" l="1"/>
  <c r="AA181" i="1"/>
  <c r="H326" i="1" l="1"/>
  <c r="AA261" i="1" l="1"/>
  <c r="AA255" i="1"/>
  <c r="AA252" i="1"/>
  <c r="AA249" i="1"/>
  <c r="AA178" i="1" l="1"/>
  <c r="AA175" i="1"/>
  <c r="AA97" i="1" l="1"/>
  <c r="Z20" i="1" l="1"/>
  <c r="F33" i="1"/>
  <c r="D33" i="1"/>
  <c r="F20" i="1"/>
  <c r="D20" i="1"/>
  <c r="Z24" i="1"/>
  <c r="Z33" i="1"/>
  <c r="X33" i="1"/>
  <c r="X24" i="1"/>
  <c r="Z16" i="1"/>
  <c r="J33" i="1"/>
  <c r="H20" i="1"/>
  <c r="J24" i="1"/>
  <c r="J20" i="1"/>
  <c r="H33" i="1"/>
  <c r="H24" i="1"/>
  <c r="F24" i="1"/>
  <c r="D24" i="1"/>
  <c r="X16" i="1" l="1"/>
  <c r="X20" i="1"/>
  <c r="J16" i="1"/>
  <c r="D16" i="1"/>
  <c r="F16" i="1"/>
  <c r="H16" i="1"/>
  <c r="AA108" i="1" l="1"/>
  <c r="AA103" i="1"/>
  <c r="AA100" i="1"/>
  <c r="Z326" i="1" l="1"/>
  <c r="X326" i="1"/>
  <c r="J326" i="1"/>
  <c r="F326" i="1"/>
  <c r="D326" i="1"/>
  <c r="V326" i="1" l="1"/>
  <c r="Z341" i="1" l="1"/>
  <c r="X341" i="1"/>
  <c r="V341" i="1"/>
  <c r="J341" i="1"/>
  <c r="H341" i="1"/>
  <c r="F341" i="1"/>
  <c r="D341" i="1"/>
  <c r="AA340" i="1"/>
  <c r="AA338" i="1"/>
  <c r="Z334" i="1"/>
  <c r="X334" i="1"/>
  <c r="V334" i="1"/>
  <c r="J334" i="1"/>
  <c r="H334" i="1"/>
  <c r="F334" i="1"/>
  <c r="D334" i="1"/>
  <c r="AA333" i="1"/>
  <c r="AA331" i="1"/>
  <c r="Z330" i="1"/>
  <c r="X330" i="1"/>
  <c r="V330" i="1"/>
  <c r="J330" i="1"/>
  <c r="H330" i="1"/>
  <c r="F330" i="1"/>
  <c r="D330" i="1"/>
  <c r="AA329" i="1"/>
  <c r="AA327" i="1"/>
  <c r="AA325" i="1"/>
  <c r="AA323" i="1"/>
  <c r="AA330" i="1" l="1"/>
  <c r="AA334" i="1"/>
  <c r="AA341" i="1"/>
  <c r="AA326" i="1"/>
  <c r="AA335" i="1" l="1"/>
  <c r="AA336" i="1" s="1"/>
  <c r="AA107" i="1"/>
  <c r="AA106" i="1"/>
  <c r="AA102" i="1"/>
  <c r="AA101" i="1"/>
  <c r="AA99" i="1"/>
  <c r="AA98" i="1"/>
  <c r="AA96" i="1"/>
  <c r="AA95" i="1"/>
  <c r="AA342" i="1" l="1"/>
  <c r="AA343" i="1" s="1"/>
  <c r="AA344" i="1" s="1"/>
  <c r="AA104" i="1"/>
  <c r="AA109" i="1" s="1"/>
  <c r="AA110" i="1" s="1"/>
  <c r="AA260" i="1"/>
  <c r="AA259" i="1"/>
  <c r="AA32" i="1" l="1"/>
  <c r="AA33" i="1" l="1"/>
  <c r="AA34" i="1" s="1"/>
  <c r="AA24" i="1" l="1"/>
  <c r="AA23" i="1"/>
  <c r="AA19" i="1"/>
  <c r="AA20" i="1" l="1"/>
  <c r="AA15" i="1"/>
  <c r="AA16" i="1" l="1"/>
  <c r="AA25" i="1" s="1"/>
  <c r="AA186" i="1"/>
  <c r="AA185" i="1"/>
  <c r="AA26" i="1" l="1"/>
  <c r="AA35" i="1"/>
  <c r="AA30" i="1"/>
  <c r="AA36" i="1" l="1"/>
  <c r="AA37" i="1" s="1"/>
  <c r="AA253" i="1"/>
  <c r="AA254" i="1"/>
  <c r="AA251" i="1"/>
  <c r="AA250" i="1"/>
  <c r="AA248" i="1"/>
  <c r="AA247" i="1"/>
  <c r="AA180" i="1"/>
  <c r="AA177" i="1"/>
  <c r="AA174" i="1"/>
  <c r="AA179" i="1"/>
  <c r="AA176" i="1"/>
  <c r="AA173" i="1"/>
  <c r="AA256" i="1" l="1"/>
  <c r="AA182" i="1"/>
  <c r="AA21" i="1"/>
  <c r="AA17" i="1"/>
  <c r="AA13" i="1"/>
  <c r="AA257" i="1" l="1"/>
  <c r="AA262" i="1"/>
  <c r="AA263" i="1" s="1"/>
  <c r="AA264" i="1" s="1"/>
  <c r="AA188" i="1"/>
  <c r="AA189" i="1" s="1"/>
  <c r="AA190" i="1" s="1"/>
  <c r="AA183" i="1"/>
</calcChain>
</file>

<file path=xl/sharedStrings.xml><?xml version="1.0" encoding="utf-8"?>
<sst xmlns="http://schemas.openxmlformats.org/spreadsheetml/2006/main" count="834" uniqueCount="472">
  <si>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</si>
  <si>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</si>
  <si>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</si>
  <si>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</si>
  <si>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</si>
  <si>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</si>
  <si>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</si>
  <si>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</si>
  <si>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</si>
  <si>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</si>
  <si>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</si>
  <si>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</si>
  <si>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</t>
  </si>
  <si>
    <r>
      <t>Q,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б.річ </t>
    </r>
    <r>
      <rPr>
        <sz val="11"/>
        <color theme="1"/>
        <rFont val="Calibri"/>
        <family val="2"/>
        <charset val="204"/>
        <scheme val="minor"/>
      </rPr>
      <t>=</t>
    </r>
  </si>
  <si>
    <t>n</t>
  </si>
  <si>
    <r>
      <t>m</t>
    </r>
    <r>
      <rPr>
        <vertAlign val="superscript"/>
        <sz val="11"/>
        <color theme="1"/>
        <rFont val="Calibri"/>
        <family val="2"/>
        <scheme val="minor"/>
      </rPr>
      <t>оп</t>
    </r>
    <r>
      <rPr>
        <vertAlign val="subscript"/>
        <sz val="11"/>
        <color theme="1"/>
        <rFont val="Calibri"/>
        <family val="2"/>
        <scheme val="minor"/>
      </rPr>
      <t>норм</t>
    </r>
  </si>
  <si>
    <r>
      <t xml:space="preserve"> х k</t>
    </r>
    <r>
      <rPr>
        <vertAlign val="subscript"/>
        <sz val="11"/>
        <color theme="1"/>
        <rFont val="Calibri"/>
        <family val="2"/>
        <charset val="204"/>
        <scheme val="minor"/>
      </rPr>
      <t>h</t>
    </r>
    <r>
      <rPr>
        <sz val="11"/>
        <color theme="1"/>
        <rFont val="Calibri"/>
        <family val="2"/>
        <charset val="204"/>
        <scheme val="minor"/>
      </rPr>
      <t xml:space="preserve"> х </t>
    </r>
  </si>
  <si>
    <r>
      <t>(t</t>
    </r>
    <r>
      <rPr>
        <vertAlign val="superscript"/>
        <sz val="11"/>
        <color theme="1"/>
        <rFont val="Calibri"/>
        <family val="2"/>
        <charset val="204"/>
        <scheme val="minor"/>
      </rPr>
      <t>вн</t>
    </r>
    <r>
      <rPr>
        <vertAlign val="subscript"/>
        <sz val="11"/>
        <color theme="1"/>
        <rFont val="Calibri"/>
        <family val="2"/>
        <charset val="204"/>
        <scheme val="minor"/>
      </rPr>
      <t>норм</t>
    </r>
    <r>
      <rPr>
        <sz val="11"/>
        <color theme="1"/>
        <rFont val="Calibri"/>
        <family val="2"/>
        <scheme val="minor"/>
      </rPr>
      <t xml:space="preserve"> - t</t>
    </r>
    <r>
      <rPr>
        <vertAlign val="superscript"/>
        <sz val="11"/>
        <color theme="1"/>
        <rFont val="Calibri"/>
        <family val="2"/>
        <charset val="204"/>
        <scheme val="minor"/>
      </rPr>
      <t>зовн</t>
    </r>
    <r>
      <rPr>
        <vertAlign val="subscript"/>
        <sz val="11"/>
        <color theme="1"/>
        <rFont val="Calibri"/>
        <family val="2"/>
        <charset val="204"/>
        <scheme val="minor"/>
      </rPr>
      <t>норм</t>
    </r>
    <r>
      <rPr>
        <sz val="11"/>
        <color theme="1"/>
        <rFont val="Calibri"/>
        <family val="2"/>
        <scheme val="minor"/>
      </rPr>
      <t>)</t>
    </r>
  </si>
  <si>
    <t xml:space="preserve"> =</t>
  </si>
  <si>
    <r>
      <t>t</t>
    </r>
    <r>
      <rPr>
        <vertAlign val="superscript"/>
        <sz val="11"/>
        <color theme="1"/>
        <rFont val="Calibri"/>
        <family val="2"/>
        <charset val="204"/>
        <scheme val="minor"/>
      </rPr>
      <t>зовн</t>
    </r>
    <r>
      <rPr>
        <vertAlign val="subscript"/>
        <sz val="11"/>
        <color theme="1"/>
        <rFont val="Calibri"/>
        <family val="2"/>
        <charset val="204"/>
        <scheme val="minor"/>
      </rPr>
      <t>норм</t>
    </r>
  </si>
  <si>
    <r>
      <t>t</t>
    </r>
    <r>
      <rPr>
        <vertAlign val="superscript"/>
        <sz val="11"/>
        <color theme="1"/>
        <rFont val="Calibri"/>
        <family val="2"/>
        <charset val="204"/>
        <scheme val="minor"/>
      </rPr>
      <t>вн</t>
    </r>
    <r>
      <rPr>
        <vertAlign val="subscript"/>
        <sz val="11"/>
        <color theme="1"/>
        <rFont val="Calibri"/>
        <family val="2"/>
        <charset val="204"/>
        <scheme val="minor"/>
      </rPr>
      <t>норм</t>
    </r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</si>
  <si>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h</t>
    </r>
  </si>
  <si>
    <t>Рік/місяць</t>
  </si>
  <si>
    <t xml:space="preserve"> +</t>
  </si>
  <si>
    <t>Фактичні показники</t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</si>
  <si>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б.річ</t>
    </r>
    <r>
      <rPr>
        <sz val="11"/>
        <color theme="1"/>
        <rFont val="Calibri"/>
        <family val="2"/>
        <scheme val="minor"/>
      </rPr>
      <t xml:space="preserve"> =</t>
    </r>
  </si>
  <si>
    <r>
      <t>БР</t>
    </r>
    <r>
      <rPr>
        <vertAlign val="subscript"/>
        <sz val="11"/>
        <color theme="1"/>
        <rFont val="Calibri"/>
        <family val="2"/>
        <charset val="204"/>
        <scheme val="minor"/>
      </rPr>
      <t>Q</t>
    </r>
    <r>
      <rPr>
        <sz val="11"/>
        <color theme="1"/>
        <rFont val="Calibri"/>
        <family val="2"/>
        <charset val="204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</si>
  <si>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charset val="204"/>
        <scheme val="minor"/>
      </rPr>
      <t>міс</t>
    </r>
  </si>
  <si>
    <r>
      <t>БР</t>
    </r>
    <r>
      <rPr>
        <vertAlign val="subscript"/>
        <sz val="11"/>
        <color theme="1"/>
        <rFont val="Calibri"/>
        <family val="2"/>
        <charset val="204"/>
        <scheme val="minor"/>
      </rPr>
      <t>гвп</t>
    </r>
    <r>
      <rPr>
        <sz val="11"/>
        <color theme="1"/>
        <rFont val="Calibri"/>
        <family val="2"/>
        <charset val="204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</si>
  <si>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charset val="204"/>
        <scheme val="minor"/>
      </rPr>
      <t>б.ел.річ</t>
    </r>
    <r>
      <rPr>
        <sz val="11"/>
        <color theme="1"/>
        <rFont val="Calibri"/>
        <family val="2"/>
        <scheme val="minor"/>
      </rPr>
      <t xml:space="preserve"> =</t>
    </r>
  </si>
  <si>
    <t>Всього за рік</t>
  </si>
  <si>
    <r>
      <t>Відсоток економії при споживанні теплової енергії (К</t>
    </r>
    <r>
      <rPr>
        <vertAlign val="subscript"/>
        <sz val="12"/>
        <color theme="1"/>
        <rFont val="Calibri"/>
        <family val="2"/>
        <scheme val="minor"/>
      </rPr>
      <t>Q</t>
    </r>
    <r>
      <rPr>
        <sz val="12"/>
        <color theme="1"/>
        <rFont val="Calibri"/>
        <family val="2"/>
        <scheme val="minor"/>
      </rPr>
      <t>), визначається за формулою:</t>
    </r>
  </si>
  <si>
    <r>
      <t>К</t>
    </r>
    <r>
      <rPr>
        <b/>
        <vertAlign val="subscript"/>
        <sz val="11"/>
        <color theme="1"/>
        <rFont val="Calibri"/>
        <family val="2"/>
        <charset val="204"/>
        <scheme val="minor"/>
      </rPr>
      <t>Q</t>
    </r>
    <r>
      <rPr>
        <b/>
        <sz val="11"/>
        <color theme="1"/>
        <rFont val="Calibri"/>
        <family val="2"/>
        <charset val="204"/>
        <scheme val="minor"/>
      </rPr>
      <t>=</t>
    </r>
  </si>
  <si>
    <t>х 100%</t>
  </si>
  <si>
    <t>де</t>
  </si>
  <si>
    <r>
      <t>К</t>
    </r>
    <r>
      <rPr>
        <b/>
        <vertAlign val="subscript"/>
        <sz val="12"/>
        <color theme="1"/>
        <rFont val="Calibri"/>
        <family val="2"/>
        <charset val="204"/>
        <scheme val="minor"/>
      </rPr>
      <t>Q</t>
    </r>
    <r>
      <rPr>
        <b/>
        <sz val="12"/>
        <color theme="1"/>
        <rFont val="Calibri"/>
        <family val="2"/>
        <charset val="204"/>
        <scheme val="minor"/>
      </rPr>
      <t>=</t>
    </r>
  </si>
  <si>
    <r>
      <t>БР</t>
    </r>
    <r>
      <rPr>
        <b/>
        <vertAlign val="subscript"/>
        <sz val="12"/>
        <color theme="1"/>
        <rFont val="Calibri"/>
        <family val="2"/>
        <charset val="204"/>
        <scheme val="minor"/>
      </rPr>
      <t>Q</t>
    </r>
    <r>
      <rPr>
        <b/>
        <sz val="12"/>
        <color theme="1"/>
        <rFont val="Calibri"/>
        <family val="2"/>
        <charset val="204"/>
        <scheme val="minor"/>
      </rPr>
      <t xml:space="preserve"> - Q</t>
    </r>
    <r>
      <rPr>
        <b/>
        <vertAlign val="subscript"/>
        <sz val="12"/>
        <color theme="1"/>
        <rFont val="Calibri"/>
        <family val="2"/>
        <charset val="204"/>
        <scheme val="minor"/>
      </rPr>
      <t>б.річ</t>
    </r>
  </si>
  <si>
    <r>
      <t>БР</t>
    </r>
    <r>
      <rPr>
        <vertAlign val="subscript"/>
        <sz val="12"/>
        <color theme="1"/>
        <rFont val="Calibri"/>
        <family val="2"/>
        <charset val="204"/>
        <scheme val="minor"/>
      </rPr>
      <t>Q</t>
    </r>
  </si>
  <si>
    <r>
      <t>Q</t>
    </r>
    <r>
      <rPr>
        <vertAlign val="subscript"/>
        <sz val="12"/>
        <color theme="1"/>
        <rFont val="Calibri"/>
        <family val="2"/>
        <charset val="204"/>
        <scheme val="minor"/>
      </rPr>
      <t>б.річ</t>
    </r>
  </si>
  <si>
    <t>х100%</t>
  </si>
  <si>
    <t>2024 рік</t>
  </si>
  <si>
    <r>
      <t>Е</t>
    </r>
    <r>
      <rPr>
        <b/>
        <vertAlign val="subscript"/>
        <sz val="11"/>
        <color theme="1"/>
        <rFont val="Calibri"/>
        <family val="2"/>
        <charset val="204"/>
        <scheme val="minor"/>
      </rPr>
      <t>Q</t>
    </r>
    <r>
      <rPr>
        <b/>
        <sz val="11"/>
        <color theme="1"/>
        <rFont val="Calibri"/>
        <family val="2"/>
        <charset val="204"/>
        <scheme val="minor"/>
      </rPr>
      <t xml:space="preserve"> =</t>
    </r>
  </si>
  <si>
    <r>
      <t>К</t>
    </r>
    <r>
      <rPr>
        <b/>
        <vertAlign val="subscript"/>
        <sz val="11"/>
        <color theme="1"/>
        <rFont val="Calibri"/>
        <family val="2"/>
        <charset val="204"/>
        <scheme val="minor"/>
      </rPr>
      <t>Q</t>
    </r>
  </si>
  <si>
    <r>
      <t>х Q</t>
    </r>
    <r>
      <rPr>
        <b/>
        <vertAlign val="subscript"/>
        <sz val="11"/>
        <color theme="1"/>
        <rFont val="Calibri"/>
        <family val="2"/>
        <charset val="204"/>
        <scheme val="minor"/>
      </rPr>
      <t xml:space="preserve">річ     </t>
    </r>
    <r>
      <rPr>
        <b/>
        <sz val="11"/>
        <color theme="1"/>
        <rFont val="Calibri"/>
        <family val="2"/>
        <charset val="204"/>
        <scheme val="minor"/>
      </rPr>
      <t>=</t>
    </r>
  </si>
  <si>
    <t>х</t>
  </si>
  <si>
    <t>1.1.</t>
  </si>
  <si>
    <t>1.2.</t>
  </si>
  <si>
    <t>1.2.2.</t>
  </si>
  <si>
    <r>
      <t>БР</t>
    </r>
    <r>
      <rPr>
        <vertAlign val="subscript"/>
        <sz val="11"/>
        <color theme="1"/>
        <rFont val="Calibri"/>
        <family val="2"/>
        <charset val="204"/>
        <scheme val="minor"/>
      </rPr>
      <t>ел</t>
    </r>
    <r>
      <rPr>
        <sz val="11"/>
        <color theme="1"/>
        <rFont val="Calibri"/>
        <family val="2"/>
        <charset val="204"/>
        <scheme val="minor"/>
      </rPr>
      <t xml:space="preserve"> =</t>
    </r>
  </si>
  <si>
    <t>дні</t>
  </si>
  <si>
    <r>
      <rPr>
        <vertAlign val="superscript"/>
        <sz val="11"/>
        <color theme="1"/>
        <rFont val="Calibri"/>
        <family val="2"/>
        <charset val="204"/>
        <scheme val="minor"/>
      </rPr>
      <t>о</t>
    </r>
    <r>
      <rPr>
        <sz val="11"/>
        <color theme="1"/>
        <rFont val="Calibri"/>
        <family val="2"/>
        <scheme val="minor"/>
      </rPr>
      <t>С</t>
    </r>
  </si>
  <si>
    <t xml:space="preserve"> п</t>
  </si>
  <si>
    <t>міс.</t>
  </si>
  <si>
    <r>
      <t>Q</t>
    </r>
    <r>
      <rPr>
        <vertAlign val="subscript"/>
        <sz val="12"/>
        <color theme="1"/>
        <rFont val="Calibri"/>
        <family val="2"/>
        <charset val="204"/>
        <scheme val="minor"/>
      </rPr>
      <t xml:space="preserve">річ </t>
    </r>
  </si>
  <si>
    <t>Базове річне споживання теплової енергії для потреб приготування гарячої води визначається за формулою:</t>
  </si>
  <si>
    <t xml:space="preserve"> -</t>
  </si>
  <si>
    <t>Базове річне споживання теплової енергії, Гкал</t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</si>
  <si>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ghw </t>
    </r>
    <r>
      <rPr>
        <sz val="11"/>
        <color theme="1"/>
        <rFont val="Calibri"/>
        <family val="2"/>
        <charset val="204"/>
        <scheme val="minor"/>
      </rPr>
      <t>=</t>
    </r>
  </si>
  <si>
    <r>
      <t>Базовий рівень енергетичної ефективності при споживання теплової енергії на опалення, БР</t>
    </r>
    <r>
      <rPr>
        <b/>
        <vertAlign val="subscript"/>
        <sz val="11"/>
        <color theme="1"/>
        <rFont val="Calibri"/>
        <family val="2"/>
        <charset val="204"/>
        <scheme val="minor"/>
      </rPr>
      <t>Q</t>
    </r>
    <r>
      <rPr>
        <b/>
        <sz val="11"/>
        <color theme="1"/>
        <rFont val="Calibri"/>
        <family val="2"/>
        <charset val="204"/>
        <scheme val="minor"/>
      </rPr>
      <t xml:space="preserve"> , Гкал</t>
    </r>
  </si>
  <si>
    <t>отримати результат</t>
  </si>
  <si>
    <r>
      <t>Відсоток економії при споживанні теплової енергії  на опалення (К</t>
    </r>
    <r>
      <rPr>
        <b/>
        <vertAlign val="subscript"/>
        <sz val="11"/>
        <color theme="1"/>
        <rFont val="Calibri"/>
        <family val="2"/>
        <charset val="204"/>
        <scheme val="minor"/>
      </rPr>
      <t>Q</t>
    </r>
    <r>
      <rPr>
        <b/>
        <sz val="11"/>
        <color theme="1"/>
        <rFont val="Calibri"/>
        <family val="2"/>
        <charset val="204"/>
        <scheme val="minor"/>
      </rPr>
      <t>), %</t>
    </r>
  </si>
  <si>
    <r>
      <t>Економія при споживаанні теплової енергії на опалення (Е</t>
    </r>
    <r>
      <rPr>
        <b/>
        <vertAlign val="subscript"/>
        <sz val="11"/>
        <color theme="1"/>
        <rFont val="Calibri"/>
        <family val="2"/>
        <charset val="204"/>
        <scheme val="minor"/>
      </rPr>
      <t>Q</t>
    </r>
    <r>
      <rPr>
        <b/>
        <sz val="11"/>
        <color theme="1"/>
        <rFont val="Calibri"/>
        <family val="2"/>
        <charset val="204"/>
        <scheme val="minor"/>
      </rPr>
      <t>), Гкал</t>
    </r>
  </si>
  <si>
    <t>середня температура зовнішнього повітря опалювального періоду (визначається за ДСТУ-Н Б В.1.1-27:2010) ;</t>
  </si>
  <si>
    <t xml:space="preserve"> -  базовий рівень енергоефективності при споживанні теплової енергії на опалення, Гкал</t>
  </si>
  <si>
    <t>2.2.</t>
  </si>
  <si>
    <r>
      <t>К</t>
    </r>
    <r>
      <rPr>
        <b/>
        <vertAlign val="subscript"/>
        <sz val="12"/>
        <color theme="1"/>
        <rFont val="Calibri"/>
        <family val="2"/>
        <charset val="204"/>
        <scheme val="minor"/>
      </rPr>
      <t>гвп</t>
    </r>
    <r>
      <rPr>
        <b/>
        <sz val="12"/>
        <color theme="1"/>
        <rFont val="Calibri"/>
        <family val="2"/>
        <charset val="204"/>
        <scheme val="minor"/>
      </rPr>
      <t>=</t>
    </r>
  </si>
  <si>
    <r>
      <t>БР</t>
    </r>
    <r>
      <rPr>
        <vertAlign val="subscript"/>
        <sz val="12"/>
        <color theme="1"/>
        <rFont val="Calibri"/>
        <family val="2"/>
        <charset val="204"/>
        <scheme val="minor"/>
      </rPr>
      <t>гвп</t>
    </r>
  </si>
  <si>
    <r>
      <t>БР</t>
    </r>
    <r>
      <rPr>
        <b/>
        <vertAlign val="subscript"/>
        <sz val="12"/>
        <color theme="1"/>
        <rFont val="Calibri"/>
        <family val="2"/>
        <charset val="204"/>
        <scheme val="minor"/>
      </rPr>
      <t>гвп</t>
    </r>
    <r>
      <rPr>
        <b/>
        <sz val="12"/>
        <color theme="1"/>
        <rFont val="Calibri"/>
        <family val="2"/>
        <charset val="204"/>
        <scheme val="minor"/>
      </rPr>
      <t xml:space="preserve"> - Q</t>
    </r>
    <r>
      <rPr>
        <b/>
        <vertAlign val="subscript"/>
        <sz val="12"/>
        <color theme="1"/>
        <rFont val="Calibri"/>
        <family val="2"/>
        <charset val="204"/>
        <scheme val="minor"/>
      </rPr>
      <t>б.гвп.річ</t>
    </r>
  </si>
  <si>
    <r>
      <t>Q</t>
    </r>
    <r>
      <rPr>
        <vertAlign val="subscript"/>
        <sz val="12"/>
        <color theme="1"/>
        <rFont val="Calibri"/>
        <family val="2"/>
        <charset val="204"/>
        <scheme val="minor"/>
      </rPr>
      <t>б.гвп.річ</t>
    </r>
  </si>
  <si>
    <r>
      <t>Економія при споживаанні теплової енергії на опалення(Е</t>
    </r>
    <r>
      <rPr>
        <vertAlign val="subscript"/>
        <sz val="11"/>
        <color theme="1"/>
        <rFont val="Calibri"/>
        <family val="2"/>
        <charset val="204"/>
        <scheme val="minor"/>
      </rPr>
      <t>Q</t>
    </r>
    <r>
      <rPr>
        <sz val="11"/>
        <color theme="1"/>
        <rFont val="Calibri"/>
        <family val="2"/>
        <scheme val="minor"/>
      </rPr>
      <t>) визначається за формулою:</t>
    </r>
  </si>
  <si>
    <t>2.2.2.</t>
  </si>
  <si>
    <r>
      <t>Е</t>
    </r>
    <r>
      <rPr>
        <b/>
        <vertAlign val="subscript"/>
        <sz val="11"/>
        <color theme="1"/>
        <rFont val="Calibri"/>
        <family val="2"/>
        <charset val="204"/>
        <scheme val="minor"/>
      </rPr>
      <t>гвп</t>
    </r>
    <r>
      <rPr>
        <b/>
        <sz val="11"/>
        <color theme="1"/>
        <rFont val="Calibri"/>
        <family val="2"/>
        <charset val="204"/>
        <scheme val="minor"/>
      </rPr>
      <t xml:space="preserve"> =</t>
    </r>
  </si>
  <si>
    <r>
      <t>К</t>
    </r>
    <r>
      <rPr>
        <b/>
        <vertAlign val="subscript"/>
        <sz val="11"/>
        <color theme="1"/>
        <rFont val="Calibri"/>
        <family val="2"/>
        <charset val="204"/>
        <scheme val="minor"/>
      </rPr>
      <t>гвп</t>
    </r>
  </si>
  <si>
    <r>
      <t>х Q</t>
    </r>
    <r>
      <rPr>
        <b/>
        <vertAlign val="subscript"/>
        <sz val="11"/>
        <color theme="1"/>
        <rFont val="Calibri"/>
        <family val="2"/>
        <charset val="204"/>
        <scheme val="minor"/>
      </rPr>
      <t xml:space="preserve">гвп.річ     </t>
    </r>
    <r>
      <rPr>
        <b/>
        <sz val="11"/>
        <color theme="1"/>
        <rFont val="Calibri"/>
        <family val="2"/>
        <charset val="204"/>
        <scheme val="minor"/>
      </rPr>
      <t>=</t>
    </r>
  </si>
  <si>
    <r>
      <t>Q</t>
    </r>
    <r>
      <rPr>
        <vertAlign val="subscript"/>
        <sz val="12"/>
        <color theme="1"/>
        <rFont val="Calibri"/>
        <family val="2"/>
        <charset val="204"/>
        <scheme val="minor"/>
      </rPr>
      <t>гвп</t>
    </r>
    <r>
      <rPr>
        <sz val="12"/>
        <color theme="1"/>
        <rFont val="Calibri"/>
        <family val="2"/>
        <charset val="204"/>
        <scheme val="minor"/>
      </rPr>
      <t>.</t>
    </r>
    <r>
      <rPr>
        <vertAlign val="subscript"/>
        <sz val="12"/>
        <color theme="1"/>
        <rFont val="Calibri"/>
        <family val="2"/>
        <charset val="204"/>
        <scheme val="minor"/>
      </rPr>
      <t xml:space="preserve">річ </t>
    </r>
  </si>
  <si>
    <r>
      <t>К</t>
    </r>
    <r>
      <rPr>
        <b/>
        <vertAlign val="subscript"/>
        <sz val="11"/>
        <color theme="1"/>
        <rFont val="Calibri"/>
        <family val="2"/>
        <charset val="204"/>
        <scheme val="minor"/>
      </rPr>
      <t>гвп</t>
    </r>
    <r>
      <rPr>
        <b/>
        <sz val="11"/>
        <color theme="1"/>
        <rFont val="Calibri"/>
        <family val="2"/>
        <charset val="204"/>
        <scheme val="minor"/>
      </rPr>
      <t>=</t>
    </r>
  </si>
  <si>
    <r>
      <t>в міжопалювальний період    Q</t>
    </r>
    <r>
      <rPr>
        <vertAlign val="subscript"/>
        <sz val="11"/>
        <color theme="1"/>
        <rFont val="Calibri"/>
        <family val="2"/>
        <charset val="204"/>
        <scheme val="minor"/>
      </rPr>
      <t>гвп</t>
    </r>
    <r>
      <rPr>
        <sz val="11"/>
        <color theme="1"/>
        <rFont val="Calibri"/>
        <family val="2"/>
        <charset val="204"/>
        <scheme val="minor"/>
      </rPr>
      <t xml:space="preserve"> = G</t>
    </r>
    <r>
      <rPr>
        <vertAlign val="subscript"/>
        <sz val="11"/>
        <color theme="1"/>
        <rFont val="Calibri"/>
        <family val="2"/>
        <charset val="204"/>
        <scheme val="minor"/>
      </rPr>
      <t>гвп</t>
    </r>
    <r>
      <rPr>
        <sz val="11"/>
        <color theme="1"/>
        <rFont val="Calibri"/>
        <family val="2"/>
        <charset val="204"/>
        <scheme val="minor"/>
      </rPr>
      <t xml:space="preserve"> х 0,048 Гкал/м3</t>
    </r>
  </si>
  <si>
    <r>
      <t>в опалювальний період            Q</t>
    </r>
    <r>
      <rPr>
        <vertAlign val="subscript"/>
        <sz val="11"/>
        <color theme="1"/>
        <rFont val="Calibri"/>
        <family val="2"/>
        <charset val="204"/>
        <scheme val="minor"/>
      </rPr>
      <t>гвп</t>
    </r>
    <r>
      <rPr>
        <sz val="11"/>
        <color theme="1"/>
        <rFont val="Calibri"/>
        <family val="2"/>
        <charset val="204"/>
        <scheme val="minor"/>
      </rPr>
      <t xml:space="preserve"> = G</t>
    </r>
    <r>
      <rPr>
        <vertAlign val="subscript"/>
        <sz val="11"/>
        <color theme="1"/>
        <rFont val="Calibri"/>
        <family val="2"/>
        <charset val="204"/>
        <scheme val="minor"/>
      </rPr>
      <t>гвп</t>
    </r>
    <r>
      <rPr>
        <sz val="11"/>
        <color theme="1"/>
        <rFont val="Calibri"/>
        <family val="2"/>
        <charset val="204"/>
        <scheme val="minor"/>
      </rPr>
      <t xml:space="preserve"> х 0,05Гкал/м3;</t>
    </r>
  </si>
  <si>
    <r>
      <t>Базове річне споживання  електричної енергії (W</t>
    </r>
    <r>
      <rPr>
        <b/>
        <vertAlign val="subscript"/>
        <sz val="11"/>
        <color theme="1"/>
        <rFont val="Calibri"/>
        <family val="2"/>
        <charset val="204"/>
        <scheme val="minor"/>
      </rPr>
      <t>б.ел.річ</t>
    </r>
    <r>
      <rPr>
        <b/>
        <sz val="11"/>
        <color theme="1"/>
        <rFont val="Calibri"/>
        <family val="2"/>
        <charset val="204"/>
        <scheme val="minor"/>
      </rPr>
      <t>), кВт*год</t>
    </r>
  </si>
  <si>
    <t>базове річне споживання теплової енергії на опалення за 3 попередні розрахункові роки</t>
  </si>
  <si>
    <t>1. Базовий рівень енергетичної ефективності при споживанні теплової енергіі для опалення, Гкал</t>
  </si>
  <si>
    <t>базове річне споживання електричної енергії  за 3 попередні розрахункові роки</t>
  </si>
  <si>
    <r>
      <t>Базове річне споживання  електричної енергії (W</t>
    </r>
    <r>
      <rPr>
        <b/>
        <vertAlign val="subscript"/>
        <sz val="11"/>
        <color theme="1"/>
        <rFont val="Calibri"/>
        <family val="2"/>
        <charset val="204"/>
        <scheme val="minor"/>
      </rPr>
      <t>б.ел.річ</t>
    </r>
    <r>
      <rPr>
        <b/>
        <sz val="11"/>
        <color theme="1"/>
        <rFont val="Calibri"/>
        <family val="2"/>
        <charset val="204"/>
        <scheme val="minor"/>
      </rPr>
      <t>) визначається за формулою:</t>
    </r>
  </si>
  <si>
    <t>3.2.</t>
  </si>
  <si>
    <t>3.2.1.</t>
  </si>
  <si>
    <t>3.2.2.</t>
  </si>
  <si>
    <r>
      <rPr>
        <b/>
        <sz val="12"/>
        <color theme="1"/>
        <rFont val="Calibri"/>
        <family val="2"/>
        <charset val="204"/>
        <scheme val="minor"/>
      </rPr>
      <t>БР</t>
    </r>
    <r>
      <rPr>
        <b/>
        <vertAlign val="subscript"/>
        <sz val="12"/>
        <color theme="1"/>
        <rFont val="Calibri"/>
        <family val="2"/>
        <charset val="204"/>
        <scheme val="minor"/>
      </rPr>
      <t>гвп</t>
    </r>
  </si>
  <si>
    <r>
      <t>БРел - W</t>
    </r>
    <r>
      <rPr>
        <b/>
        <vertAlign val="subscript"/>
        <sz val="11"/>
        <color theme="1"/>
        <rFont val="Calibri"/>
        <family val="2"/>
        <charset val="204"/>
        <scheme val="minor"/>
      </rPr>
      <t>б.ел.річ</t>
    </r>
  </si>
  <si>
    <r>
      <rPr>
        <b/>
        <sz val="11"/>
        <color theme="1"/>
        <rFont val="Calibri"/>
        <family val="2"/>
        <charset val="204"/>
        <scheme val="minor"/>
      </rPr>
      <t>Бр</t>
    </r>
    <r>
      <rPr>
        <b/>
        <vertAlign val="subscript"/>
        <sz val="11"/>
        <color theme="1"/>
        <rFont val="Calibri"/>
        <family val="2"/>
        <charset val="204"/>
        <scheme val="minor"/>
      </rPr>
      <t>ел</t>
    </r>
  </si>
  <si>
    <r>
      <t>Економія при споживаанні електричної енергії (Е</t>
    </r>
    <r>
      <rPr>
        <vertAlign val="subscript"/>
        <sz val="11"/>
        <color theme="1"/>
        <rFont val="Calibri"/>
        <family val="2"/>
        <charset val="204"/>
        <scheme val="minor"/>
      </rPr>
      <t>ел</t>
    </r>
    <r>
      <rPr>
        <sz val="11"/>
        <color theme="1"/>
        <rFont val="Calibri"/>
        <family val="2"/>
        <scheme val="minor"/>
      </rPr>
      <t>) визначається за формулою:</t>
    </r>
  </si>
  <si>
    <r>
      <t>К</t>
    </r>
    <r>
      <rPr>
        <b/>
        <vertAlign val="subscript"/>
        <sz val="11"/>
        <color theme="1"/>
        <rFont val="Calibri"/>
        <family val="2"/>
        <charset val="204"/>
        <scheme val="minor"/>
      </rPr>
      <t>ел</t>
    </r>
    <r>
      <rPr>
        <b/>
        <sz val="11"/>
        <color theme="1"/>
        <rFont val="Calibri"/>
        <family val="2"/>
        <charset val="204"/>
        <scheme val="minor"/>
      </rPr>
      <t xml:space="preserve"> =</t>
    </r>
  </si>
  <si>
    <r>
      <t>Е</t>
    </r>
    <r>
      <rPr>
        <b/>
        <vertAlign val="subscript"/>
        <sz val="11"/>
        <color theme="1"/>
        <rFont val="Calibri"/>
        <family val="2"/>
        <charset val="204"/>
        <scheme val="minor"/>
      </rPr>
      <t>ел</t>
    </r>
    <r>
      <rPr>
        <b/>
        <sz val="11"/>
        <color theme="1"/>
        <rFont val="Calibri"/>
        <family val="2"/>
        <charset val="204"/>
        <scheme val="minor"/>
      </rPr>
      <t xml:space="preserve"> =</t>
    </r>
  </si>
  <si>
    <r>
      <t>К</t>
    </r>
    <r>
      <rPr>
        <b/>
        <vertAlign val="subscript"/>
        <sz val="11"/>
        <color theme="1"/>
        <rFont val="Calibri"/>
        <family val="2"/>
        <charset val="204"/>
        <scheme val="minor"/>
      </rPr>
      <t>ел</t>
    </r>
  </si>
  <si>
    <r>
      <t>х W</t>
    </r>
    <r>
      <rPr>
        <b/>
        <vertAlign val="subscript"/>
        <sz val="11"/>
        <color theme="1"/>
        <rFont val="Calibri"/>
        <family val="2"/>
        <charset val="204"/>
        <scheme val="minor"/>
      </rPr>
      <t xml:space="preserve">ел.річ     </t>
    </r>
    <r>
      <rPr>
        <b/>
        <sz val="11"/>
        <color theme="1"/>
        <rFont val="Calibri"/>
        <family val="2"/>
        <charset val="204"/>
        <scheme val="minor"/>
      </rPr>
      <t>=</t>
    </r>
  </si>
  <si>
    <r>
      <t>W</t>
    </r>
    <r>
      <rPr>
        <vertAlign val="subscript"/>
        <sz val="12"/>
        <color theme="1"/>
        <rFont val="Calibri"/>
        <family val="2"/>
        <charset val="204"/>
        <scheme val="minor"/>
      </rPr>
      <t xml:space="preserve">ел.річ </t>
    </r>
  </si>
  <si>
    <r>
      <t>Базове річне споживання електричної енергії  (W</t>
    </r>
    <r>
      <rPr>
        <b/>
        <vertAlign val="subscript"/>
        <sz val="11"/>
        <color theme="1"/>
        <rFont val="Calibri"/>
        <family val="2"/>
        <charset val="204"/>
        <scheme val="minor"/>
      </rPr>
      <t>б.ел.річ</t>
    </r>
    <r>
      <rPr>
        <b/>
        <sz val="11"/>
        <color theme="1"/>
        <rFont val="Calibri"/>
        <family val="2"/>
        <charset val="204"/>
        <scheme val="minor"/>
      </rPr>
      <t>), кВт*год</t>
    </r>
  </si>
  <si>
    <r>
      <t>Відсоток економії при споживанні електричної енергії   (К</t>
    </r>
    <r>
      <rPr>
        <b/>
        <vertAlign val="subscript"/>
        <sz val="11"/>
        <color theme="1"/>
        <rFont val="Calibri"/>
        <family val="2"/>
        <charset val="204"/>
        <scheme val="minor"/>
      </rPr>
      <t>ел</t>
    </r>
    <r>
      <rPr>
        <b/>
        <sz val="11"/>
        <color theme="1"/>
        <rFont val="Calibri"/>
        <family val="2"/>
        <charset val="204"/>
        <scheme val="minor"/>
      </rPr>
      <t>), %</t>
    </r>
  </si>
  <si>
    <r>
      <t>Економія при споживаанні електричної енергії (Е</t>
    </r>
    <r>
      <rPr>
        <b/>
        <vertAlign val="subscript"/>
        <sz val="11"/>
        <color theme="1"/>
        <rFont val="Calibri"/>
        <family val="2"/>
        <charset val="204"/>
        <scheme val="minor"/>
      </rPr>
      <t>ел</t>
    </r>
    <r>
      <rPr>
        <b/>
        <sz val="11"/>
        <color theme="1"/>
        <rFont val="Calibri"/>
        <family val="2"/>
        <charset val="204"/>
        <scheme val="minor"/>
      </rPr>
      <t>),кВт*год</t>
    </r>
  </si>
  <si>
    <t xml:space="preserve">  +</t>
  </si>
  <si>
    <t xml:space="preserve"> )</t>
  </si>
  <si>
    <t>базове річне споживання холодної води  за 3 попередні розрахункові роки</t>
  </si>
  <si>
    <r>
      <t>Базове річне споживання  холодної води (G</t>
    </r>
    <r>
      <rPr>
        <b/>
        <vertAlign val="subscript"/>
        <sz val="11"/>
        <color theme="1"/>
        <rFont val="Calibri"/>
        <family val="2"/>
        <charset val="204"/>
        <scheme val="minor"/>
      </rPr>
      <t>б.хвп.річ</t>
    </r>
    <r>
      <rPr>
        <b/>
        <sz val="11"/>
        <color theme="1"/>
        <rFont val="Calibri"/>
        <family val="2"/>
        <charset val="204"/>
        <scheme val="minor"/>
      </rPr>
      <t>), м3</t>
    </r>
  </si>
  <si>
    <r>
      <t>Базовий рівень енергетичної ефективності при споживанні холодної води, БР</t>
    </r>
    <r>
      <rPr>
        <b/>
        <vertAlign val="subscript"/>
        <sz val="11"/>
        <color theme="1"/>
        <rFont val="Calibri"/>
        <family val="2"/>
        <charset val="204"/>
        <scheme val="minor"/>
      </rPr>
      <t>хвп</t>
    </r>
    <r>
      <rPr>
        <b/>
        <sz val="11"/>
        <color theme="1"/>
        <rFont val="Calibri"/>
        <family val="2"/>
        <charset val="204"/>
        <scheme val="minor"/>
      </rPr>
      <t xml:space="preserve"> , м3</t>
    </r>
  </si>
  <si>
    <r>
      <t>Відсоток економії при споживанні холодної води   (К</t>
    </r>
    <r>
      <rPr>
        <b/>
        <vertAlign val="subscript"/>
        <sz val="11"/>
        <color theme="1"/>
        <rFont val="Calibri"/>
        <family val="2"/>
        <charset val="204"/>
        <scheme val="minor"/>
      </rPr>
      <t>хвп</t>
    </r>
    <r>
      <rPr>
        <b/>
        <sz val="11"/>
        <color theme="1"/>
        <rFont val="Calibri"/>
        <family val="2"/>
        <charset val="204"/>
        <scheme val="minor"/>
      </rPr>
      <t>), %</t>
    </r>
  </si>
  <si>
    <r>
      <t>де G</t>
    </r>
    <r>
      <rPr>
        <vertAlign val="subscript"/>
        <sz val="11"/>
        <color theme="1"/>
        <rFont val="Calibri"/>
        <family val="2"/>
        <charset val="204"/>
        <scheme val="minor"/>
      </rPr>
      <t>хвп.міс</t>
    </r>
  </si>
  <si>
    <r>
      <t>БР</t>
    </r>
    <r>
      <rPr>
        <vertAlign val="subscript"/>
        <sz val="11"/>
        <color theme="1"/>
        <rFont val="Calibri"/>
        <family val="2"/>
        <charset val="204"/>
        <scheme val="minor"/>
      </rPr>
      <t>хвп</t>
    </r>
    <r>
      <rPr>
        <sz val="11"/>
        <color theme="1"/>
        <rFont val="Calibri"/>
        <family val="2"/>
        <charset val="204"/>
        <scheme val="minor"/>
      </rPr>
      <t xml:space="preserve"> =</t>
    </r>
  </si>
  <si>
    <r>
      <t>2.1.Базовий рівень енергетичної ефективності при споживанні холодної води, м</t>
    </r>
    <r>
      <rPr>
        <b/>
        <vertAlign val="superscript"/>
        <sz val="12"/>
        <color theme="1"/>
        <rFont val="Calibri"/>
        <family val="2"/>
        <charset val="204"/>
        <scheme val="minor"/>
      </rPr>
      <t>3</t>
    </r>
  </si>
  <si>
    <t>4.1.Базовий рівень енергетичної ефективності при споживанні електричної енергії, кВт*год</t>
  </si>
  <si>
    <t>4.2.</t>
  </si>
  <si>
    <t>4.2.1.</t>
  </si>
  <si>
    <t>4.2.2.</t>
  </si>
  <si>
    <r>
      <t>К</t>
    </r>
    <r>
      <rPr>
        <b/>
        <vertAlign val="subscript"/>
        <sz val="11"/>
        <color theme="1"/>
        <rFont val="Calibri"/>
        <family val="2"/>
        <charset val="204"/>
        <scheme val="minor"/>
      </rPr>
      <t>хвп</t>
    </r>
    <r>
      <rPr>
        <b/>
        <sz val="11"/>
        <color theme="1"/>
        <rFont val="Calibri"/>
        <family val="2"/>
        <charset val="204"/>
        <scheme val="minor"/>
      </rPr>
      <t xml:space="preserve"> =</t>
    </r>
  </si>
  <si>
    <r>
      <t>БР</t>
    </r>
    <r>
      <rPr>
        <b/>
        <vertAlign val="subscript"/>
        <sz val="11"/>
        <color theme="1"/>
        <rFont val="Calibri"/>
        <family val="2"/>
        <charset val="204"/>
        <scheme val="minor"/>
      </rPr>
      <t>хвп</t>
    </r>
  </si>
  <si>
    <r>
      <t>БР</t>
    </r>
    <r>
      <rPr>
        <b/>
        <vertAlign val="subscript"/>
        <sz val="11"/>
        <color theme="1"/>
        <rFont val="Calibri"/>
        <family val="2"/>
        <charset val="204"/>
        <scheme val="minor"/>
      </rPr>
      <t>хвп</t>
    </r>
    <r>
      <rPr>
        <b/>
        <sz val="11"/>
        <color theme="1"/>
        <rFont val="Calibri"/>
        <family val="2"/>
        <charset val="204"/>
        <scheme val="minor"/>
      </rPr>
      <t xml:space="preserve"> - G</t>
    </r>
    <r>
      <rPr>
        <b/>
        <vertAlign val="subscript"/>
        <sz val="11"/>
        <color theme="1"/>
        <rFont val="Calibri"/>
        <family val="2"/>
        <charset val="204"/>
        <scheme val="minor"/>
      </rPr>
      <t>б.хвп.річ</t>
    </r>
  </si>
  <si>
    <t xml:space="preserve"> -  базовий рівень енергоефективності при споживанні холодної води , м3</t>
  </si>
  <si>
    <r>
      <rPr>
        <sz val="12"/>
        <color theme="1"/>
        <rFont val="Calibri"/>
        <family val="2"/>
        <charset val="204"/>
        <scheme val="minor"/>
      </rPr>
      <t>G</t>
    </r>
    <r>
      <rPr>
        <vertAlign val="subscript"/>
        <sz val="12"/>
        <color theme="1"/>
        <rFont val="Calibri"/>
        <family val="2"/>
        <charset val="204"/>
        <scheme val="minor"/>
      </rPr>
      <t>б.хвп.річ</t>
    </r>
  </si>
  <si>
    <r>
      <t>БР</t>
    </r>
    <r>
      <rPr>
        <vertAlign val="subscript"/>
        <sz val="12"/>
        <color theme="1"/>
        <rFont val="Calibri"/>
        <family val="2"/>
        <charset val="204"/>
        <scheme val="minor"/>
      </rPr>
      <t>хвп</t>
    </r>
  </si>
  <si>
    <r>
      <t>Е</t>
    </r>
    <r>
      <rPr>
        <b/>
        <vertAlign val="subscript"/>
        <sz val="11"/>
        <color theme="1"/>
        <rFont val="Calibri"/>
        <family val="2"/>
        <charset val="204"/>
        <scheme val="minor"/>
      </rPr>
      <t>хвп</t>
    </r>
    <r>
      <rPr>
        <b/>
        <sz val="11"/>
        <color theme="1"/>
        <rFont val="Calibri"/>
        <family val="2"/>
        <charset val="204"/>
        <scheme val="minor"/>
      </rPr>
      <t xml:space="preserve"> =</t>
    </r>
  </si>
  <si>
    <r>
      <t>К</t>
    </r>
    <r>
      <rPr>
        <b/>
        <vertAlign val="subscript"/>
        <sz val="11"/>
        <color theme="1"/>
        <rFont val="Calibri"/>
        <family val="2"/>
        <charset val="204"/>
        <scheme val="minor"/>
      </rPr>
      <t>хвп</t>
    </r>
  </si>
  <si>
    <r>
      <t>х G</t>
    </r>
    <r>
      <rPr>
        <b/>
        <vertAlign val="subscript"/>
        <sz val="11"/>
        <color theme="1"/>
        <rFont val="Calibri"/>
        <family val="2"/>
        <charset val="204"/>
        <scheme val="minor"/>
      </rPr>
      <t xml:space="preserve">хвп.річ     </t>
    </r>
    <r>
      <rPr>
        <b/>
        <sz val="11"/>
        <color theme="1"/>
        <rFont val="Calibri"/>
        <family val="2"/>
        <charset val="204"/>
        <scheme val="minor"/>
      </rPr>
      <t>=</t>
    </r>
  </si>
  <si>
    <r>
      <rPr>
        <sz val="12"/>
        <color theme="1"/>
        <rFont val="Calibri"/>
        <family val="2"/>
        <charset val="204"/>
        <scheme val="minor"/>
      </rPr>
      <t>G</t>
    </r>
    <r>
      <rPr>
        <vertAlign val="subscript"/>
        <sz val="12"/>
        <color theme="1"/>
        <rFont val="Calibri"/>
        <family val="2"/>
        <charset val="204"/>
        <scheme val="minor"/>
      </rPr>
      <t xml:space="preserve">хвп.річ </t>
    </r>
  </si>
  <si>
    <r>
      <t>Відсоток економії при споживанні холодної води (К</t>
    </r>
    <r>
      <rPr>
        <vertAlign val="subscript"/>
        <sz val="12"/>
        <color theme="1"/>
        <rFont val="Calibri"/>
        <family val="2"/>
        <charset val="204"/>
        <scheme val="minor"/>
      </rPr>
      <t>хвп</t>
    </r>
    <r>
      <rPr>
        <sz val="12"/>
        <color theme="1"/>
        <rFont val="Calibri"/>
        <family val="2"/>
        <scheme val="minor"/>
      </rPr>
      <t>), визначається за формулою:</t>
    </r>
  </si>
  <si>
    <r>
      <t>Економія при споживаанні холодної води (Е</t>
    </r>
    <r>
      <rPr>
        <vertAlign val="subscript"/>
        <sz val="11"/>
        <color theme="1"/>
        <rFont val="Calibri"/>
        <family val="2"/>
        <charset val="204"/>
        <scheme val="minor"/>
      </rPr>
      <t>хвп</t>
    </r>
    <r>
      <rPr>
        <sz val="11"/>
        <color theme="1"/>
        <rFont val="Calibri"/>
        <family val="2"/>
        <scheme val="minor"/>
      </rPr>
      <t>) визначається за формулою:</t>
    </r>
  </si>
  <si>
    <t>3.1. Базовий рівень енергетичної ефективності при споживанні теплової енергії для потреб приготування гарячої води, МВтгод/рік:</t>
  </si>
  <si>
    <t>базове річне споживання природного газу за 3 попередні розрахункові роки</t>
  </si>
  <si>
    <r>
      <t>Економія при споживаанні природного газу (Е</t>
    </r>
    <r>
      <rPr>
        <b/>
        <vertAlign val="subscript"/>
        <sz val="11"/>
        <color theme="1"/>
        <rFont val="Calibri"/>
        <family val="2"/>
        <charset val="204"/>
        <scheme val="minor"/>
      </rPr>
      <t>газ</t>
    </r>
    <r>
      <rPr>
        <b/>
        <sz val="11"/>
        <color theme="1"/>
        <rFont val="Calibri"/>
        <family val="2"/>
        <charset val="204"/>
        <scheme val="minor"/>
      </rPr>
      <t>), м3</t>
    </r>
  </si>
  <si>
    <r>
      <t>Відсоток економії при споживанні природного газу (К</t>
    </r>
    <r>
      <rPr>
        <b/>
        <vertAlign val="subscript"/>
        <sz val="11"/>
        <color theme="1"/>
        <rFont val="Calibri"/>
        <family val="2"/>
        <charset val="204"/>
        <scheme val="minor"/>
      </rPr>
      <t>газ</t>
    </r>
    <r>
      <rPr>
        <b/>
        <sz val="11"/>
        <color theme="1"/>
        <rFont val="Calibri"/>
        <family val="2"/>
        <charset val="204"/>
        <scheme val="minor"/>
      </rPr>
      <t>), %</t>
    </r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</si>
  <si>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б.газ річ </t>
    </r>
    <r>
      <rPr>
        <sz val="11"/>
        <color theme="1"/>
        <rFont val="Calibri"/>
        <family val="2"/>
        <charset val="204"/>
        <scheme val="minor"/>
      </rPr>
      <t>=</t>
    </r>
  </si>
  <si>
    <r>
      <t xml:space="preserve"> х k</t>
    </r>
    <r>
      <rPr>
        <vertAlign val="subscript"/>
        <sz val="11"/>
        <color theme="1"/>
        <rFont val="Calibri"/>
        <family val="2"/>
        <charset val="204"/>
        <scheme val="minor"/>
      </rPr>
      <t>g</t>
    </r>
    <r>
      <rPr>
        <sz val="11"/>
        <color theme="1"/>
        <rFont val="Calibri"/>
        <family val="2"/>
        <charset val="204"/>
        <scheme val="minor"/>
      </rPr>
      <t xml:space="preserve"> х </t>
    </r>
  </si>
  <si>
    <t>коефіцієнт врахування інших факторів впливу на споживання природного газу (приймається від 0,8 до 1,2).</t>
  </si>
  <si>
    <t>кількість місяців опалювального періоду, в яких більше 9 днів відбувалось споживання природного газу;</t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</si>
  <si>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б.газ річ</t>
    </r>
    <r>
      <rPr>
        <sz val="11"/>
        <color theme="1"/>
        <rFont val="Calibri"/>
        <family val="2"/>
        <scheme val="minor"/>
      </rPr>
      <t xml:space="preserve"> =</t>
    </r>
  </si>
  <si>
    <r>
      <t>К</t>
    </r>
    <r>
      <rPr>
        <b/>
        <vertAlign val="subscript"/>
        <sz val="11"/>
        <color theme="1"/>
        <rFont val="Calibri"/>
        <family val="2"/>
        <charset val="204"/>
        <scheme val="minor"/>
      </rPr>
      <t>газ</t>
    </r>
    <r>
      <rPr>
        <b/>
        <sz val="11"/>
        <color theme="1"/>
        <rFont val="Calibri"/>
        <family val="2"/>
        <charset val="204"/>
        <scheme val="minor"/>
      </rPr>
      <t>=</t>
    </r>
  </si>
  <si>
    <t xml:space="preserve"> -  базовий рівень енергоефективності при споживанні природного газу, м3</t>
  </si>
  <si>
    <r>
      <t>БР</t>
    </r>
    <r>
      <rPr>
        <vertAlign val="subscript"/>
        <sz val="11"/>
        <color theme="1"/>
        <rFont val="Calibri"/>
        <family val="2"/>
        <charset val="204"/>
        <scheme val="minor"/>
      </rPr>
      <t>газ</t>
    </r>
    <r>
      <rPr>
        <sz val="11"/>
        <color theme="1"/>
        <rFont val="Calibri"/>
        <family val="2"/>
        <charset val="204"/>
        <scheme val="minor"/>
      </rPr>
      <t xml:space="preserve"> =</t>
    </r>
  </si>
  <si>
    <r>
      <t>Е</t>
    </r>
    <r>
      <rPr>
        <b/>
        <vertAlign val="subscript"/>
        <sz val="11"/>
        <color theme="1"/>
        <rFont val="Calibri"/>
        <family val="2"/>
        <charset val="204"/>
        <scheme val="minor"/>
      </rPr>
      <t>газ</t>
    </r>
    <r>
      <rPr>
        <b/>
        <sz val="11"/>
        <color theme="1"/>
        <rFont val="Calibri"/>
        <family val="2"/>
        <charset val="204"/>
        <scheme val="minor"/>
      </rPr>
      <t xml:space="preserve"> =</t>
    </r>
  </si>
  <si>
    <r>
      <t>х G</t>
    </r>
    <r>
      <rPr>
        <b/>
        <vertAlign val="subscript"/>
        <sz val="11"/>
        <color theme="1"/>
        <rFont val="Calibri"/>
        <family val="2"/>
        <charset val="204"/>
        <scheme val="minor"/>
      </rPr>
      <t>газ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vertAlign val="subscript"/>
        <sz val="11"/>
        <color theme="1"/>
        <rFont val="Calibri"/>
        <family val="2"/>
        <charset val="204"/>
        <scheme val="minor"/>
      </rPr>
      <t xml:space="preserve">річ     </t>
    </r>
    <r>
      <rPr>
        <b/>
        <sz val="11"/>
        <color theme="1"/>
        <rFont val="Calibri"/>
        <family val="2"/>
        <charset val="204"/>
        <scheme val="minor"/>
      </rPr>
      <t>=</t>
    </r>
  </si>
  <si>
    <t>Базовий рівень енергетичної ефективності при споживанні природного газу визначається за формулою:</t>
  </si>
  <si>
    <r>
      <t>Відсоток економії при споживанні природного газу (К</t>
    </r>
    <r>
      <rPr>
        <vertAlign val="subscript"/>
        <sz val="11"/>
        <color theme="1"/>
        <rFont val="Calibri"/>
        <family val="2"/>
        <charset val="204"/>
        <scheme val="minor"/>
      </rPr>
      <t>газ</t>
    </r>
    <r>
      <rPr>
        <sz val="11"/>
        <color theme="1"/>
        <rFont val="Calibri"/>
        <family val="2"/>
        <charset val="204"/>
        <scheme val="minor"/>
      </rPr>
      <t>), визначається за формулою:</t>
    </r>
  </si>
  <si>
    <r>
      <rPr>
        <sz val="11"/>
        <color theme="1"/>
        <rFont val="Calibri"/>
        <family val="2"/>
        <charset val="204"/>
        <scheme val="minor"/>
      </rPr>
      <t>G</t>
    </r>
    <r>
      <rPr>
        <vertAlign val="subscript"/>
        <sz val="11"/>
        <color theme="1"/>
        <rFont val="Calibri"/>
        <family val="2"/>
        <charset val="204"/>
        <scheme val="minor"/>
      </rPr>
      <t>б.газ річ</t>
    </r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</si>
  <si>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б.газ річ</t>
    </r>
    <r>
      <rPr>
        <sz val="11"/>
        <color theme="1"/>
        <rFont val="Calibri"/>
        <family val="2"/>
        <charset val="204"/>
        <scheme val="minor"/>
      </rPr>
      <t xml:space="preserve"> =</t>
    </r>
  </si>
  <si>
    <t>5.1.</t>
  </si>
  <si>
    <r>
      <t>Відсоток економії при споживанні електричної енергії (К</t>
    </r>
    <r>
      <rPr>
        <vertAlign val="subscript"/>
        <sz val="11"/>
        <color theme="1"/>
        <rFont val="Calibri"/>
        <family val="2"/>
        <charset val="204"/>
        <scheme val="minor"/>
      </rPr>
      <t>Q</t>
    </r>
    <r>
      <rPr>
        <sz val="11"/>
        <color theme="1"/>
        <rFont val="Calibri"/>
        <family val="2"/>
        <charset val="204"/>
        <scheme val="minor"/>
      </rPr>
      <t>), визначається за формулою:</t>
    </r>
  </si>
  <si>
    <r>
      <t>БР</t>
    </r>
    <r>
      <rPr>
        <vertAlign val="subscript"/>
        <sz val="11"/>
        <color theme="1"/>
        <rFont val="Calibri"/>
        <family val="2"/>
        <charset val="204"/>
        <scheme val="minor"/>
      </rPr>
      <t>ел</t>
    </r>
  </si>
  <si>
    <r>
      <rPr>
        <sz val="11"/>
        <color theme="1"/>
        <rFont val="Calibri"/>
        <family val="2"/>
        <charset val="204"/>
        <scheme val="minor"/>
      </rPr>
      <t>W</t>
    </r>
    <r>
      <rPr>
        <vertAlign val="subscript"/>
        <sz val="11"/>
        <color theme="1"/>
        <rFont val="Calibri"/>
        <family val="2"/>
        <charset val="204"/>
        <scheme val="minor"/>
      </rPr>
      <t>б.ел.річ</t>
    </r>
  </si>
  <si>
    <t xml:space="preserve"> 5.1.1.</t>
  </si>
  <si>
    <t>5.1.2.</t>
  </si>
  <si>
    <r>
      <t>Економія при споживаанні природного газу (Е</t>
    </r>
    <r>
      <rPr>
        <vertAlign val="subscript"/>
        <sz val="11"/>
        <color theme="1"/>
        <rFont val="Calibri"/>
        <family val="2"/>
        <charset val="204"/>
        <scheme val="minor"/>
      </rPr>
      <t>газ</t>
    </r>
    <r>
      <rPr>
        <sz val="11"/>
        <color theme="1"/>
        <rFont val="Calibri"/>
        <family val="2"/>
        <charset val="204"/>
        <scheme val="minor"/>
      </rPr>
      <t>) визначається за формулою:</t>
    </r>
  </si>
  <si>
    <r>
      <rPr>
        <b/>
        <sz val="11"/>
        <color theme="1"/>
        <rFont val="Calibri"/>
        <family val="2"/>
        <charset val="204"/>
        <scheme val="minor"/>
      </rPr>
      <t>БР</t>
    </r>
    <r>
      <rPr>
        <b/>
        <vertAlign val="subscript"/>
        <sz val="11"/>
        <color theme="1"/>
        <rFont val="Calibri"/>
        <family val="2"/>
        <charset val="204"/>
        <scheme val="minor"/>
      </rPr>
      <t>газ</t>
    </r>
  </si>
  <si>
    <r>
      <t>БР</t>
    </r>
    <r>
      <rPr>
        <b/>
        <vertAlign val="subscript"/>
        <sz val="11"/>
        <color theme="1"/>
        <rFont val="Calibri"/>
        <family val="2"/>
        <charset val="204"/>
        <scheme val="minor"/>
      </rPr>
      <t>газ</t>
    </r>
    <r>
      <rPr>
        <b/>
        <sz val="11"/>
        <color theme="1"/>
        <rFont val="Calibri"/>
        <family val="2"/>
        <charset val="204"/>
        <scheme val="minor"/>
      </rPr>
      <t xml:space="preserve"> - G</t>
    </r>
    <r>
      <rPr>
        <b/>
        <vertAlign val="subscript"/>
        <sz val="11"/>
        <color theme="1"/>
        <rFont val="Calibri"/>
        <family val="2"/>
        <charset val="204"/>
        <scheme val="minor"/>
      </rPr>
      <t>б.газ річ</t>
    </r>
  </si>
  <si>
    <r>
      <t>БР</t>
    </r>
    <r>
      <rPr>
        <vertAlign val="subscript"/>
        <sz val="11"/>
        <color theme="1"/>
        <rFont val="Calibri"/>
        <family val="2"/>
        <charset val="204"/>
        <scheme val="minor"/>
      </rPr>
      <t>газ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</si>
  <si>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газ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річ </t>
    </r>
  </si>
  <si>
    <r>
      <t>БР</t>
    </r>
    <r>
      <rPr>
        <b/>
        <vertAlign val="subscript"/>
        <sz val="12"/>
        <color theme="1"/>
        <rFont val="Calibri"/>
        <family val="2"/>
        <charset val="204"/>
        <scheme val="minor"/>
      </rPr>
      <t>Q</t>
    </r>
  </si>
  <si>
    <t>Базові рівні енергетичної ефективності затверджуються наказом керівника органу запровадження системи енергетчного менеджменту (пункт 6 Примірного порядку використання економії коштів,</t>
  </si>
  <si>
    <t>що виникла в результаті функціонування системи енергетичного менеджменту в органі державної влади, затвердженого Постановою КМУ від 23.12.2021 №1460)</t>
  </si>
  <si>
    <t>Базовий рівень енергетичної ефективності при споживанні теплової енергії на опалення, МВт*год:</t>
  </si>
  <si>
    <r>
      <t>фактичне споживання холодної води за місяць, що визначається за приладами обліку,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</si>
  <si>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r>
      <t>У разі ведення обліку споживання гарячої води за лічильником в 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  <r>
      <rPr>
        <b/>
        <sz val="11"/>
        <color theme="1"/>
        <rFont val="Calibri"/>
        <family val="2"/>
        <charset val="204"/>
        <scheme val="minor"/>
      </rPr>
      <t>, перевести показники G</t>
    </r>
    <r>
      <rPr>
        <b/>
        <vertAlign val="subscript"/>
        <sz val="11"/>
        <color theme="1"/>
        <rFont val="Calibri"/>
        <family val="2"/>
        <charset val="204"/>
        <scheme val="minor"/>
      </rPr>
      <t>гвп</t>
    </r>
    <r>
      <rPr>
        <b/>
        <sz val="11"/>
        <color theme="1"/>
        <rFont val="Calibri"/>
        <family val="2"/>
        <charset val="204"/>
        <scheme val="minor"/>
      </rPr>
      <t xml:space="preserve"> (м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  <r>
      <rPr>
        <b/>
        <sz val="11"/>
        <color theme="1"/>
        <rFont val="Calibri"/>
        <family val="2"/>
        <charset val="204"/>
        <scheme val="minor"/>
      </rPr>
      <t>) в Q</t>
    </r>
    <r>
      <rPr>
        <b/>
        <vertAlign val="subscript"/>
        <sz val="11"/>
        <color theme="1"/>
        <rFont val="Calibri"/>
        <family val="2"/>
        <charset val="204"/>
        <scheme val="minor"/>
      </rPr>
      <t>гвп</t>
    </r>
    <r>
      <rPr>
        <b/>
        <sz val="11"/>
        <color theme="1"/>
        <rFont val="Calibri"/>
        <family val="2"/>
        <charset val="204"/>
        <scheme val="minor"/>
      </rPr>
      <t xml:space="preserve"> (Гкал) (відповідно до КТМ 204 України 244-94, пункт 2.4.1): </t>
    </r>
  </si>
  <si>
    <r>
      <t>Економія при споживаанні теплової енергії для потреб приготування гарячої води(Е</t>
    </r>
    <r>
      <rPr>
        <vertAlign val="subscript"/>
        <sz val="11"/>
        <color theme="1"/>
        <rFont val="Calibri"/>
        <family val="2"/>
        <charset val="204"/>
        <scheme val="minor"/>
      </rPr>
      <t>гвп</t>
    </r>
    <r>
      <rPr>
        <sz val="11"/>
        <color theme="1"/>
        <rFont val="Calibri"/>
        <family val="2"/>
        <scheme val="minor"/>
      </rPr>
      <t>) визначається за формулою:</t>
    </r>
  </si>
  <si>
    <r>
      <t>5.Базовий рівень енергетичної ефективності при споживанні природного газу (БР</t>
    </r>
    <r>
      <rPr>
        <b/>
        <vertAlign val="subscript"/>
        <sz val="14"/>
        <color theme="1"/>
        <rFont val="Calibri"/>
        <family val="2"/>
        <charset val="204"/>
        <scheme val="minor"/>
      </rPr>
      <t>газ</t>
    </r>
    <r>
      <rPr>
        <b/>
        <sz val="14"/>
        <color theme="1"/>
        <rFont val="Calibri"/>
        <family val="2"/>
        <charset val="204"/>
        <scheme val="minor"/>
      </rPr>
      <t>), м</t>
    </r>
    <r>
      <rPr>
        <b/>
        <vertAlign val="superscript"/>
        <sz val="14"/>
        <color theme="1"/>
        <rFont val="Calibri"/>
        <family val="2"/>
        <charset val="204"/>
        <scheme val="minor"/>
      </rPr>
      <t>3</t>
    </r>
  </si>
  <si>
    <t>(внести дані для свого населеного пункту)</t>
  </si>
  <si>
    <r>
      <t>Базовий рівень енергетичної ефективності при споживання теплової енергії на опалення, БР</t>
    </r>
    <r>
      <rPr>
        <b/>
        <vertAlign val="subscript"/>
        <sz val="11"/>
        <color theme="1"/>
        <rFont val="Calibri"/>
        <family val="2"/>
        <charset val="204"/>
        <scheme val="minor"/>
      </rPr>
      <t>Q</t>
    </r>
    <r>
      <rPr>
        <b/>
        <sz val="11"/>
        <color theme="1"/>
        <rFont val="Calibri"/>
        <family val="2"/>
        <charset val="204"/>
        <scheme val="minor"/>
      </rPr>
      <t xml:space="preserve"> , МВт*год</t>
    </r>
  </si>
  <si>
    <r>
      <t>Відсоток економії при споживанні теплової енергії (К</t>
    </r>
    <r>
      <rPr>
        <vertAlign val="subscript"/>
        <sz val="12"/>
        <color theme="1"/>
        <rFont val="Calibri"/>
        <family val="2"/>
        <charset val="204"/>
        <scheme val="minor"/>
      </rPr>
      <t>гвп</t>
    </r>
    <r>
      <rPr>
        <sz val="12"/>
        <color theme="1"/>
        <rFont val="Calibri"/>
        <family val="2"/>
        <scheme val="minor"/>
      </rPr>
      <t>), визначається за формулою:</t>
    </r>
  </si>
  <si>
    <t xml:space="preserve"> - базове споживання теплової енергії для потреб приготування гарячої води  за рік для якого здійснюється розрахунок економії, </t>
  </si>
  <si>
    <r>
      <t>Базовий рівень енергетичної ефективності при споживанні природного газу, БР</t>
    </r>
    <r>
      <rPr>
        <b/>
        <vertAlign val="subscript"/>
        <sz val="11"/>
        <color theme="1"/>
        <rFont val="Calibri"/>
        <family val="2"/>
        <charset val="204"/>
        <scheme val="minor"/>
      </rPr>
      <t>газ</t>
    </r>
    <r>
      <rPr>
        <b/>
        <sz val="11"/>
        <color theme="1"/>
        <rFont val="Calibri"/>
        <family val="2"/>
        <charset val="204"/>
        <scheme val="minor"/>
      </rPr>
      <t xml:space="preserve"> , МВт*год</t>
    </r>
  </si>
  <si>
    <t>Розрахунки виконав:</t>
  </si>
  <si>
    <t>Раїса Коваленко</t>
  </si>
  <si>
    <t>Управління розвитку енергоефективності</t>
  </si>
  <si>
    <r>
      <t>Базовий рівень енергетичної ефективності при споживанні електричної енергії, БР</t>
    </r>
    <r>
      <rPr>
        <b/>
        <vertAlign val="subscript"/>
        <sz val="11"/>
        <color theme="1"/>
        <rFont val="Calibri"/>
        <family val="2"/>
        <charset val="204"/>
        <scheme val="minor"/>
      </rPr>
      <t>ел</t>
    </r>
    <r>
      <rPr>
        <b/>
        <sz val="11"/>
        <color theme="1"/>
        <rFont val="Calibri"/>
        <family val="2"/>
        <charset val="204"/>
        <scheme val="minor"/>
      </rPr>
      <t xml:space="preserve"> , МВт*год</t>
    </r>
  </si>
  <si>
    <r>
      <t>нормативна тривалість опалювального періоду із середньою добовою температурою повітря менше 8</t>
    </r>
    <r>
      <rPr>
        <vertAlign val="superscript"/>
        <sz val="11"/>
        <color theme="1"/>
        <rFont val="Calibri"/>
        <family val="2"/>
        <charset val="204"/>
        <scheme val="minor"/>
      </rPr>
      <t>о</t>
    </r>
    <r>
      <rPr>
        <sz val="11"/>
        <color theme="1"/>
        <rFont val="Calibri"/>
        <family val="2"/>
        <scheme val="minor"/>
      </rPr>
      <t>С (визначається за ДСТУ-Н Б В.1.1-27:2010)</t>
    </r>
  </si>
  <si>
    <t xml:space="preserve"> х 0,95 х    (</t>
  </si>
  <si>
    <t xml:space="preserve"> х 0,95 х     (</t>
  </si>
  <si>
    <t xml:space="preserve"> х 0,95 х (</t>
  </si>
  <si>
    <t xml:space="preserve"> х  0,95 х       (</t>
  </si>
  <si>
    <r>
      <t>Базовий рівень енергетичної ефективності при споживанні електричної енергії, БР</t>
    </r>
    <r>
      <rPr>
        <b/>
        <vertAlign val="subscript"/>
        <sz val="11"/>
        <color theme="1"/>
        <rFont val="Calibri"/>
        <family val="2"/>
        <charset val="204"/>
        <scheme val="minor"/>
      </rPr>
      <t>ел</t>
    </r>
    <r>
      <rPr>
        <b/>
        <sz val="11"/>
        <color theme="1"/>
        <rFont val="Calibri"/>
        <family val="2"/>
        <charset val="204"/>
        <scheme val="minor"/>
      </rPr>
      <t>, кВт*год</t>
    </r>
  </si>
  <si>
    <t xml:space="preserve">Фактична кількість діб споживання </t>
  </si>
  <si>
    <r>
      <t>Фактичне споживання холодної води за місяць, м</t>
    </r>
    <r>
      <rPr>
        <vertAlign val="superscript"/>
        <sz val="10"/>
        <color theme="1"/>
        <rFont val="Calibri"/>
        <family val="2"/>
        <scheme val="minor"/>
      </rPr>
      <t>3</t>
    </r>
  </si>
  <si>
    <r>
      <t>Фактична кількість діб споживання, m</t>
    </r>
    <r>
      <rPr>
        <vertAlign val="superscript"/>
        <sz val="10"/>
        <color theme="1"/>
        <rFont val="Calibri"/>
        <family val="2"/>
        <charset val="204"/>
        <scheme val="minor"/>
      </rPr>
      <t>оп</t>
    </r>
  </si>
  <si>
    <r>
      <t>Базове річне споживання природного газу, м</t>
    </r>
    <r>
      <rPr>
        <b/>
        <vertAlign val="superscript"/>
        <sz val="10"/>
        <color theme="1"/>
        <rFont val="Calibri"/>
        <family val="2"/>
        <charset val="204"/>
        <scheme val="minor"/>
      </rPr>
      <t>3</t>
    </r>
  </si>
  <si>
    <r>
      <t>Базовий рівень енергетичної ефективності при споживанні природного газу, БР</t>
    </r>
    <r>
      <rPr>
        <b/>
        <vertAlign val="subscript"/>
        <sz val="11"/>
        <color theme="1"/>
        <rFont val="Calibri"/>
        <family val="2"/>
        <charset val="204"/>
        <scheme val="minor"/>
      </rPr>
      <t>газ</t>
    </r>
    <r>
      <rPr>
        <b/>
        <sz val="11"/>
        <color theme="1"/>
        <rFont val="Calibri"/>
        <family val="2"/>
        <charset val="204"/>
        <scheme val="minor"/>
      </rPr>
      <t xml:space="preserve"> , 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</si>
  <si>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>аудиту та енергоменеджменту</t>
  </si>
  <si>
    <t xml:space="preserve">Головний спеціаліст відділу енергетичного </t>
  </si>
  <si>
    <t>Внести фактичні показники споживання енергоносіїв в таблицю та отримати результат (розрахуни в формулах виконано для інформативності)</t>
  </si>
  <si>
    <t>внести фактичні показники споживання енергії за приладами обліку та нормативні, відповідно до ДСТУ;</t>
  </si>
  <si>
    <t xml:space="preserve"> - кількість місяців опалювального періоду;</t>
  </si>
  <si>
    <t xml:space="preserve"> - коефіцієнт врахування інших факторів впливу на споживання теплової енергії (приймається від 0,8 до 1,2).</t>
  </si>
  <si>
    <t>Розрахункові 3 роки для використання даних про фактичне споживання обираються за період останніх десяти років до звітного року.</t>
  </si>
  <si>
    <r>
      <t>Економія при споживаанні теплової енергії на опалення (Е</t>
    </r>
    <r>
      <rPr>
        <b/>
        <vertAlign val="subscript"/>
        <sz val="11"/>
        <color theme="1"/>
        <rFont val="Calibri"/>
        <family val="2"/>
        <charset val="204"/>
        <scheme val="minor"/>
      </rPr>
      <t>Q</t>
    </r>
    <r>
      <rPr>
        <b/>
        <sz val="11"/>
        <color theme="1"/>
        <rFont val="Calibri"/>
        <family val="2"/>
        <charset val="204"/>
        <scheme val="minor"/>
      </rPr>
      <t>), МВт</t>
    </r>
  </si>
  <si>
    <r>
      <t>Економія при споживаанні електричної енергії (Е</t>
    </r>
    <r>
      <rPr>
        <b/>
        <vertAlign val="subscript"/>
        <sz val="11"/>
        <color theme="1"/>
        <rFont val="Calibri"/>
        <family val="2"/>
        <charset val="204"/>
        <scheme val="minor"/>
      </rPr>
      <t>ел</t>
    </r>
    <r>
      <rPr>
        <b/>
        <sz val="11"/>
        <color theme="1"/>
        <rFont val="Calibri"/>
        <family val="2"/>
        <charset val="204"/>
        <scheme val="minor"/>
      </rPr>
      <t>), МВт</t>
    </r>
  </si>
  <si>
    <t>,6 МВт)</t>
  </si>
  <si>
    <r>
      <t>Економія при споживаанні природного газу (Е</t>
    </r>
    <r>
      <rPr>
        <b/>
        <vertAlign val="subscript"/>
        <sz val="11"/>
        <color theme="1"/>
        <rFont val="Calibri"/>
        <family val="2"/>
        <charset val="204"/>
        <scheme val="minor"/>
      </rPr>
      <t>газ</t>
    </r>
    <r>
      <rPr>
        <b/>
        <sz val="11"/>
        <color theme="1"/>
        <rFont val="Calibri"/>
        <family val="2"/>
        <charset val="204"/>
        <scheme val="minor"/>
      </rPr>
      <t>), МВт</t>
    </r>
  </si>
  <si>
    <t xml:space="preserve"> - кількість днів опалювального періоду відповідного населеного пункту(визначається за ДСТУ-Н Б В.1.1-27:2010);</t>
  </si>
  <si>
    <t>Для Києва</t>
  </si>
  <si>
    <t>базове річне споживання теплової енергії на опалення за звітний 2025 рік</t>
  </si>
  <si>
    <t>2022 рік</t>
  </si>
  <si>
    <t>2023 рік</t>
  </si>
  <si>
    <t>176х(18 - (-0,1))</t>
  </si>
  <si>
    <t>2025 рік</t>
  </si>
  <si>
    <t>31(18-2,1)</t>
  </si>
  <si>
    <t>28(18-(-3,7))</t>
  </si>
  <si>
    <t>)</t>
  </si>
  <si>
    <t>10(18-2,9)</t>
  </si>
  <si>
    <t>31(18-(-2,6))</t>
  </si>
  <si>
    <t>12х(18-2,5)</t>
  </si>
  <si>
    <t>30(18-2,7)</t>
  </si>
  <si>
    <t>31(18-0)</t>
  </si>
  <si>
    <t xml:space="preserve"> - середня нормативна температура зовнішнього повітря опалювального періоду для населеного пункту (визначається за ДСТУ-Н Б В.1.1-27:2010) ;</t>
  </si>
  <si>
    <t>1.3.</t>
  </si>
  <si>
    <t>1.3.1.</t>
  </si>
  <si>
    <t>Визначення економії споживання теплової енергії на опалення за звітний 2025 рік з використанням базового рівня енергетичної ефективності</t>
  </si>
  <si>
    <t>Приклад визначення базового рівня енергетичної ефективності та економії при споживанні енергоносіїв (громадська будівля ЦОВВ в м.Київ)</t>
  </si>
  <si>
    <t>Базове річне споживання теплової енергії, МВт*год</t>
  </si>
  <si>
    <t>Визначення економії споживання холодної води за 2025 рік з використанням базового рівня енергетичної ефективності</t>
  </si>
  <si>
    <t>Визначення економії споживання теплової енергії для потреб приготування гарячої води за 2025 рік з використанням базового рівня енергетичної ефективності</t>
  </si>
  <si>
    <r>
      <t xml:space="preserve">  k</t>
    </r>
    <r>
      <rPr>
        <vertAlign val="subscript"/>
        <sz val="11"/>
        <color theme="1"/>
        <rFont val="Calibri"/>
        <family val="2"/>
        <charset val="204"/>
        <scheme val="minor"/>
      </rPr>
      <t>cw</t>
    </r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</si>
  <si>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б.</t>
    </r>
    <r>
      <rPr>
        <vertAlign val="subscript"/>
        <sz val="12"/>
        <color theme="1"/>
        <rFont val="Calibri"/>
        <family val="2"/>
        <charset val="204"/>
        <scheme val="minor"/>
      </rPr>
      <t>ХВП</t>
    </r>
    <r>
      <rPr>
        <vertAlign val="subscript"/>
        <sz val="11"/>
        <color theme="1"/>
        <rFont val="Calibri"/>
        <family val="2"/>
        <charset val="204"/>
        <scheme val="minor"/>
      </rPr>
      <t>.річ</t>
    </r>
    <r>
      <rPr>
        <sz val="11"/>
        <color theme="1"/>
        <rFont val="Calibri"/>
        <family val="2"/>
        <scheme val="minor"/>
      </rPr>
      <t xml:space="preserve"> =</t>
    </r>
  </si>
  <si>
    <r>
      <t>Базове річне споживання  холодної води (G</t>
    </r>
    <r>
      <rPr>
        <b/>
        <vertAlign val="subscript"/>
        <sz val="11"/>
        <color theme="1"/>
        <rFont val="Calibri"/>
        <family val="2"/>
        <charset val="204"/>
        <scheme val="minor"/>
      </rPr>
      <t>б.ХВП.річ</t>
    </r>
    <r>
      <rPr>
        <b/>
        <sz val="11"/>
        <color theme="1"/>
        <rFont val="Calibri"/>
        <family val="2"/>
        <charset val="204"/>
        <scheme val="minor"/>
      </rPr>
      <t>) визначається за формулою:</t>
    </r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</si>
  <si>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б.</t>
    </r>
    <r>
      <rPr>
        <vertAlign val="subscript"/>
        <sz val="12"/>
        <color theme="1"/>
        <rFont val="Calibri"/>
        <family val="2"/>
        <charset val="204"/>
        <scheme val="minor"/>
      </rPr>
      <t>ХВП</t>
    </r>
    <r>
      <rPr>
        <vertAlign val="subscript"/>
        <sz val="11"/>
        <color theme="1"/>
        <rFont val="Calibri"/>
        <family val="2"/>
        <charset val="204"/>
        <scheme val="minor"/>
      </rPr>
      <t>.річ</t>
    </r>
    <r>
      <rPr>
        <sz val="11"/>
        <color theme="1"/>
        <rFont val="Calibri"/>
        <family val="2"/>
        <scheme val="minor"/>
      </rPr>
      <t xml:space="preserve"> </t>
    </r>
  </si>
  <si>
    <r>
      <t>базове річне споживання холодної води,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scheme val="minor"/>
      </rPr>
      <t>;</t>
    </r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</si>
  <si>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б.</t>
    </r>
    <r>
      <rPr>
        <vertAlign val="subscript"/>
        <sz val="12"/>
        <color theme="1"/>
        <rFont val="Calibri"/>
        <family val="2"/>
        <charset val="204"/>
        <scheme val="minor"/>
      </rPr>
      <t>ХВП</t>
    </r>
    <r>
      <rPr>
        <vertAlign val="subscript"/>
        <sz val="11"/>
        <color theme="1"/>
        <rFont val="Calibri"/>
        <family val="2"/>
        <charset val="204"/>
        <scheme val="minor"/>
      </rPr>
      <t>.міс</t>
    </r>
    <r>
      <rPr>
        <sz val="11"/>
        <color theme="1"/>
        <rFont val="Calibri"/>
        <family val="2"/>
        <scheme val="minor"/>
      </rPr>
      <t xml:space="preserve"> </t>
    </r>
  </si>
  <si>
    <r>
      <t>фактичне споживання холодної води за місяць, що визначається за показаннями приладів обліку,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scheme val="minor"/>
      </rPr>
      <t>;</t>
    </r>
  </si>
  <si>
    <t>кількість днів роботи будівлі у місяці, або кількість днів у місяці протягом яких відбувалось споживання холодної води;</t>
  </si>
  <si>
    <t xml:space="preserve">n  </t>
  </si>
  <si>
    <t>кількість місяців у яких кількість днів роботи будівлі або кількість днів протягом яких відбувалось споживання хол.води становить не менше 9-ти;</t>
  </si>
  <si>
    <t>w</t>
  </si>
  <si>
    <t>кількість місяців у яких відбувалось споживання холодної води</t>
  </si>
  <si>
    <t>коефіцієнт врахування інших факторів впливу на споживання холодної води (приймається від 0,8 до 1,2);</t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</si>
  <si>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cw</t>
    </r>
  </si>
  <si>
    <t>3163 + 2957 + 3160 + 2892 + 2505 + 2888 + 2720 + 2908 + 2670 + 3059 + 2754 + 2901</t>
  </si>
  <si>
    <t xml:space="preserve">22 + 20 + 23 + 20 + 23 + 22 + 21 + 23 + 21 +22 + 22 + 21 </t>
  </si>
  <si>
    <t>(22 + 20 + 23 + 20 + 23 + 22 + 21 + 23 + 21 +22 + 22 + 21)  =</t>
  </si>
  <si>
    <r>
      <t>34577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</si>
  <si>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(</t>
  </si>
  <si>
    <t>3201 + 2563 + 2788 + 2662 + 2764 + 2803 + 2700 + 3082 + 2603 + 2959 + 2686 + 2820</t>
  </si>
  <si>
    <t>23 + 21 + 21 + 22 + 23 + 20 + 23 + 22 + 21 + 23 + 21 + 22</t>
  </si>
  <si>
    <t xml:space="preserve">(23 + 21 + 21 + 22 + 23 + 20 + 23 + 22 + 21 + 23 + 21 + 22) = </t>
  </si>
  <si>
    <r>
      <t>33631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</si>
  <si>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31(18-(-1,3))</t>
  </si>
  <si>
    <t>28(18-1,8)</t>
  </si>
  <si>
    <t>31(18-2,6)</t>
  </si>
  <si>
    <t>30х(18-3,1)</t>
  </si>
  <si>
    <t>31(18-(-0,7))</t>
  </si>
  <si>
    <t xml:space="preserve"> х 0,9 х  (</t>
  </si>
  <si>
    <t>530,933 х 0,9 х (0,1213 + 0,1264 + 0,1057 + 0,0661 + 0,1016 + 0,1114)  =  302,208 Гкал</t>
  </si>
  <si>
    <t xml:space="preserve"> х 0,9 х      (</t>
  </si>
  <si>
    <t xml:space="preserve"> х 0,9 х     (</t>
  </si>
  <si>
    <t xml:space="preserve">  31(18-(-0,3))</t>
  </si>
  <si>
    <t>28х(18-(-0,2))</t>
  </si>
  <si>
    <t>31(18-4,8)</t>
  </si>
  <si>
    <t>30х(18-4,1)</t>
  </si>
  <si>
    <t>31(18-0,7)</t>
  </si>
  <si>
    <t>530,933 х 0,9 х (0,1234 + 0,1289 + 0,1207 + 0,0762 + 0,1076 + 0,1096)    = 318,446 Гкал</t>
  </si>
  <si>
    <t>29(18-2,9)</t>
  </si>
  <si>
    <t>12х(18-3,5)</t>
  </si>
  <si>
    <t>530,933 х 0,9 х (0,1161 + 0,1479 + 0,1114 + 0,0957 + 0,1107 + 0,1254)   = 337,932 Ккал</t>
  </si>
  <si>
    <t>302,208 + 318,446 + 337,932</t>
  </si>
  <si>
    <t xml:space="preserve"> = 319,529 Гкал</t>
  </si>
  <si>
    <r>
      <t xml:space="preserve">371,612МВт*год </t>
    </r>
    <r>
      <rPr>
        <sz val="11"/>
        <color theme="1"/>
        <rFont val="Calibri"/>
        <family val="2"/>
        <charset val="204"/>
        <scheme val="minor"/>
      </rPr>
      <t>(319,529х1,163)</t>
    </r>
  </si>
  <si>
    <t xml:space="preserve"> х  0,9 х      </t>
  </si>
  <si>
    <t>31(18-7,4)</t>
  </si>
  <si>
    <t>11(18-5,1)</t>
  </si>
  <si>
    <t>30(18-6,2)</t>
  </si>
  <si>
    <t>31(18-1,0)</t>
  </si>
  <si>
    <r>
      <t xml:space="preserve">530,933 х 0,9 х (0,1011 + 0,1205 + 0,1046 + 0,0762 + 0,1116 +0,1182) = </t>
    </r>
    <r>
      <rPr>
        <b/>
        <sz val="11"/>
        <color theme="1"/>
        <rFont val="Calibri"/>
        <family val="2"/>
        <charset val="204"/>
        <scheme val="minor"/>
      </rPr>
      <t>302,065 Гкал</t>
    </r>
  </si>
  <si>
    <t>319,529 - 302,065</t>
  </si>
  <si>
    <t>14,76 Гкал</t>
  </si>
  <si>
    <r>
      <t xml:space="preserve">     G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б.хвп.річ </t>
    </r>
    <r>
      <rPr>
        <sz val="11"/>
        <color theme="1"/>
        <rFont val="Calibri"/>
        <family val="2"/>
        <charset val="204"/>
        <scheme val="minor"/>
      </rPr>
      <t xml:space="preserve">=       </t>
    </r>
  </si>
  <si>
    <r>
      <t xml:space="preserve">     G</t>
    </r>
    <r>
      <rPr>
        <vertAlign val="subscript"/>
        <sz val="11"/>
        <color theme="1"/>
        <rFont val="Calibri"/>
        <family val="2"/>
        <charset val="204"/>
        <scheme val="minor"/>
      </rPr>
      <t>б.ХВП.річ</t>
    </r>
    <r>
      <rPr>
        <sz val="11"/>
        <color theme="1"/>
        <rFont val="Calibri"/>
        <family val="2"/>
        <scheme val="minor"/>
      </rPr>
      <t xml:space="preserve"> =   </t>
    </r>
  </si>
  <si>
    <r>
      <t xml:space="preserve">      G</t>
    </r>
    <r>
      <rPr>
        <vertAlign val="subscript"/>
        <sz val="11"/>
        <color theme="1"/>
        <rFont val="Calibri"/>
        <family val="2"/>
        <charset val="204"/>
        <scheme val="minor"/>
      </rPr>
      <t>б.хвп.річ</t>
    </r>
    <r>
      <rPr>
        <sz val="11"/>
        <color theme="1"/>
        <rFont val="Calibri"/>
        <family val="2"/>
        <scheme val="minor"/>
      </rPr>
      <t xml:space="preserve"> =  </t>
    </r>
  </si>
  <si>
    <r>
      <t xml:space="preserve">      G</t>
    </r>
    <r>
      <rPr>
        <vertAlign val="subscript"/>
        <sz val="11"/>
        <color theme="1"/>
        <rFont val="Calibri"/>
        <family val="2"/>
        <charset val="204"/>
        <scheme val="minor"/>
      </rPr>
      <t>б.хвп.річ</t>
    </r>
    <r>
      <rPr>
        <sz val="11"/>
        <color theme="1"/>
        <rFont val="Calibri"/>
        <family val="2"/>
        <scheme val="minor"/>
      </rPr>
      <t xml:space="preserve"> =   </t>
    </r>
  </si>
  <si>
    <t>3116 + 2850 + 2996 + 2420 + 2540 + 2380 + 2500 + 2605 + 2600 + 2850 + 2720 + 2855</t>
  </si>
  <si>
    <t>23 + 20 + 21 + 22 + 22 + 21 + 23 + 21 + 22 + 23 + 20 + 23</t>
  </si>
  <si>
    <t>3005 + 2710 + 2560 + 2900 + 2780 + 2350 + 2744 + 2951 + 3162 + 2886 + 3050</t>
  </si>
  <si>
    <t>20 + 20 +21 + 22 + 22 + 21 + 23 + 22 + 21 + 22 + 22</t>
  </si>
  <si>
    <r>
      <t>32152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</si>
  <si>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(23 + 20 + 21 + 22 + 22 +21 + 23 + 21 + 22 + 23 +20 + 23) =</t>
  </si>
  <si>
    <r>
      <t>32432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</si>
  <si>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 - базове  споживання холодної води за рік для якого здійснюється розрахунок економії, (за 2025 рік -  визначити за формулою 5 Методики)</t>
  </si>
  <si>
    <t>33453 - 32432</t>
  </si>
  <si>
    <r>
      <t>990 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</si>
  <si>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б ГВП річ </t>
    </r>
    <r>
      <rPr>
        <sz val="11"/>
        <color theme="1"/>
        <rFont val="Calibri"/>
        <family val="2"/>
        <charset val="204"/>
        <scheme val="minor"/>
      </rPr>
      <t>=</t>
    </r>
  </si>
  <si>
    <r>
      <t>∑_(i=1)^n</t>
    </r>
    <r>
      <rPr>
        <vertAlign val="subscript"/>
        <sz val="11"/>
        <color theme="1"/>
        <rFont val="Cambria Math"/>
        <family val="1"/>
        <charset val="204"/>
      </rPr>
      <t>▒</t>
    </r>
    <r>
      <rPr>
        <sz val="11"/>
        <color theme="1"/>
        <rFont val="Cambria Math"/>
        <family val="1"/>
        <charset val="204"/>
      </rPr>
      <t>m</t>
    </r>
    <r>
      <rPr>
        <vertAlign val="subscript"/>
        <sz val="11"/>
        <color theme="1"/>
        <rFont val="Cambria Math"/>
        <family val="1"/>
        <charset val="204"/>
      </rPr>
      <t>міс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vertAlign val="subscript"/>
        <sz val="11"/>
        <color rgb="FF000000"/>
        <rFont val="Calibri"/>
        <family val="2"/>
        <charset val="204"/>
        <scheme val="minor"/>
      </rPr>
      <t>ί</t>
    </r>
  </si>
  <si>
    <r>
      <t xml:space="preserve"> k</t>
    </r>
    <r>
      <rPr>
        <vertAlign val="subscript"/>
        <sz val="11"/>
        <color theme="1"/>
        <rFont val="Calibri"/>
        <family val="2"/>
        <charset val="204"/>
        <scheme val="minor"/>
      </rPr>
      <t>ghw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</si>
  <si>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б ГВП річ </t>
    </r>
  </si>
  <si>
    <r>
      <t xml:space="preserve">Q </t>
    </r>
    <r>
      <rPr>
        <vertAlign val="subscript"/>
        <sz val="11"/>
        <color theme="1"/>
        <rFont val="Calibri"/>
        <family val="2"/>
        <charset val="204"/>
        <scheme val="minor"/>
      </rPr>
      <t>ГВП міс</t>
    </r>
    <r>
      <rPr>
        <sz val="11"/>
        <color theme="1"/>
        <rFont val="Calibri"/>
        <family val="2"/>
        <scheme val="minor"/>
      </rPr>
      <t xml:space="preserve"> </t>
    </r>
  </si>
  <si>
    <t>фактичне споживання енергії для потреб приготування гарячої води протягом місяця, що визначається за показаннями приладів обліку, Гкал;</t>
  </si>
  <si>
    <t>кількість днів  у місяці протягом яких відбувалось споживання теплової енергії для потреб приготування гарячої води;</t>
  </si>
  <si>
    <t>кількість місяців протягом яких відбувалось споживання енергії для потреб приготування гарячої води, становить не менше 9 днів;</t>
  </si>
  <si>
    <t>коефіцієнт врахування інших факторів впливу на споживання енергії для потреб приготування гарячої води (приймається від 0,8 до 1,2).</t>
  </si>
  <si>
    <t>кількість місяців у яких відбувалось споживання енергії для потреб приготування гарячої води.</t>
  </si>
  <si>
    <r>
      <t xml:space="preserve">      Q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б ГВП річ </t>
    </r>
    <r>
      <rPr>
        <sz val="11"/>
        <color theme="1"/>
        <rFont val="Calibri"/>
        <family val="2"/>
        <charset val="204"/>
        <scheme val="minor"/>
      </rPr>
      <t xml:space="preserve">=       </t>
    </r>
  </si>
  <si>
    <t>х 1 х</t>
  </si>
  <si>
    <t xml:space="preserve"> х 1 х</t>
  </si>
  <si>
    <r>
      <t xml:space="preserve">      Q,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б ГВП річ </t>
    </r>
    <r>
      <rPr>
        <sz val="11"/>
        <color theme="1"/>
        <rFont val="Calibri"/>
        <family val="2"/>
        <charset val="204"/>
        <scheme val="minor"/>
      </rPr>
      <t xml:space="preserve">=     </t>
    </r>
  </si>
  <si>
    <r>
      <t xml:space="preserve">      Q,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б ГВПріч </t>
    </r>
    <r>
      <rPr>
        <sz val="11"/>
        <color theme="1"/>
        <rFont val="Calibri"/>
        <family val="2"/>
        <charset val="204"/>
        <scheme val="minor"/>
      </rPr>
      <t xml:space="preserve">=      </t>
    </r>
  </si>
  <si>
    <r>
      <t xml:space="preserve">      Q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б.ГВП річ </t>
    </r>
    <r>
      <rPr>
        <sz val="11"/>
        <color theme="1"/>
        <rFont val="Calibri"/>
        <family val="2"/>
        <charset val="204"/>
        <scheme val="minor"/>
      </rPr>
      <t xml:space="preserve">=       </t>
    </r>
  </si>
  <si>
    <t xml:space="preserve">   (за 2025 рік - визначити за формулою 7 Методики)</t>
  </si>
  <si>
    <r>
      <t xml:space="preserve">      W</t>
    </r>
    <r>
      <rPr>
        <vertAlign val="subscript"/>
        <sz val="11"/>
        <color theme="1"/>
        <rFont val="Calibri"/>
        <family val="2"/>
        <charset val="204"/>
        <scheme val="minor"/>
      </rPr>
      <t>б.ел.річ</t>
    </r>
    <r>
      <rPr>
        <sz val="11"/>
        <color theme="1"/>
        <rFont val="Calibri"/>
        <family val="2"/>
        <scheme val="minor"/>
      </rPr>
      <t xml:space="preserve"> =    </t>
    </r>
  </si>
  <si>
    <r>
      <t xml:space="preserve">      W</t>
    </r>
    <r>
      <rPr>
        <vertAlign val="subscript"/>
        <sz val="11"/>
        <color theme="1"/>
        <rFont val="Calibri"/>
        <family val="2"/>
        <charset val="204"/>
        <scheme val="minor"/>
      </rPr>
      <t>б.ел.річ</t>
    </r>
    <r>
      <rPr>
        <sz val="11"/>
        <color theme="1"/>
        <rFont val="Calibri"/>
        <family val="2"/>
        <scheme val="minor"/>
      </rPr>
      <t xml:space="preserve"> =   </t>
    </r>
  </si>
  <si>
    <r>
      <t xml:space="preserve">     </t>
    </r>
    <r>
      <rPr>
        <sz val="11"/>
        <color theme="1"/>
        <rFont val="Cambria Math"/>
        <family val="1"/>
        <charset val="204"/>
      </rPr>
      <t>∑_(i=1)^n</t>
    </r>
    <r>
      <rPr>
        <vertAlign val="subscript"/>
        <sz val="11"/>
        <color theme="1"/>
        <rFont val="Cambria Math"/>
        <family val="1"/>
        <charset val="204"/>
      </rPr>
      <t>▒</t>
    </r>
    <r>
      <rPr>
        <sz val="11"/>
        <color theme="1"/>
        <rFont val="Cambria Math"/>
        <family val="1"/>
        <charset val="204"/>
      </rPr>
      <t>m</t>
    </r>
    <r>
      <rPr>
        <vertAlign val="subscript"/>
        <sz val="11"/>
        <color theme="1"/>
        <rFont val="Cambria Math"/>
        <family val="1"/>
        <charset val="204"/>
      </rPr>
      <t>міс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vertAlign val="subscript"/>
        <sz val="11"/>
        <color rgb="FF000000"/>
        <rFont val="Calibri"/>
        <family val="2"/>
        <charset val="204"/>
        <scheme val="minor"/>
      </rPr>
      <t>ί</t>
    </r>
  </si>
  <si>
    <r>
      <t xml:space="preserve"> k</t>
    </r>
    <r>
      <rPr>
        <vertAlign val="subscript"/>
        <sz val="11"/>
        <color theme="1"/>
        <rFont val="Calibri"/>
        <family val="2"/>
        <charset val="204"/>
        <scheme val="minor"/>
      </rPr>
      <t>е</t>
    </r>
  </si>
  <si>
    <r>
      <t xml:space="preserve">  W</t>
    </r>
    <r>
      <rPr>
        <vertAlign val="subscript"/>
        <sz val="11"/>
        <color theme="1"/>
        <rFont val="Calibri"/>
        <family val="2"/>
        <charset val="204"/>
        <scheme val="minor"/>
      </rPr>
      <t>ел.міс</t>
    </r>
  </si>
  <si>
    <r>
      <t>де  W</t>
    </r>
    <r>
      <rPr>
        <vertAlign val="subscript"/>
        <sz val="11"/>
        <color theme="1"/>
        <rFont val="Calibri"/>
        <family val="2"/>
        <charset val="204"/>
        <scheme val="minor"/>
      </rPr>
      <t>б</t>
    </r>
    <r>
      <rPr>
        <sz val="11"/>
        <color theme="1"/>
        <rFont val="Calibri"/>
        <family val="2"/>
        <scheme val="minor"/>
      </rPr>
      <t xml:space="preserve"> </t>
    </r>
    <r>
      <rPr>
        <vertAlign val="subscript"/>
        <sz val="11"/>
        <color theme="1"/>
        <rFont val="Calibri"/>
        <family val="2"/>
        <charset val="204"/>
        <scheme val="minor"/>
      </rPr>
      <t>ел річ</t>
    </r>
  </si>
  <si>
    <t>базове річне споживання електричної енергії, кВт*год</t>
  </si>
  <si>
    <t>фактичне споживання електричної енергії за місяць, що визначається за показаннями приладів обліку, кВт*год</t>
  </si>
  <si>
    <r>
      <t>Фактичне споживання ел.енергії за місяць, W</t>
    </r>
    <r>
      <rPr>
        <vertAlign val="subscript"/>
        <sz val="10"/>
        <color theme="1"/>
        <rFont val="Calibri"/>
        <family val="2"/>
        <charset val="204"/>
        <scheme val="minor"/>
      </rPr>
      <t>ел міс</t>
    </r>
    <r>
      <rPr>
        <sz val="10"/>
        <color theme="1"/>
        <rFont val="Calibri"/>
        <family val="2"/>
        <scheme val="minor"/>
      </rPr>
      <t>, кВт*год</t>
    </r>
  </si>
  <si>
    <r>
      <t>Фактична кількість днів споживання, m</t>
    </r>
    <r>
      <rPr>
        <vertAlign val="subscript"/>
        <sz val="10"/>
        <color theme="1"/>
        <rFont val="Calibri"/>
        <family val="2"/>
        <charset val="204"/>
        <scheme val="minor"/>
      </rPr>
      <t xml:space="preserve">міс </t>
    </r>
  </si>
  <si>
    <t>кількість днів роботи будівлі у місяці, протягом яких відбувалось споживання ел.енергії;</t>
  </si>
  <si>
    <t>кількість місяців у яких кількість робочих днів або кількість днів протягом яких відбувалось споживання ел.енергії становить не менше 9-ти;</t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</si>
  <si>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е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</si>
  <si>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коефіцієнт врахування інших факторів впливу на споживання ел.енергії (приймається від 0,8 до 1,2);</t>
  </si>
  <si>
    <r>
      <t xml:space="preserve">      W</t>
    </r>
    <r>
      <rPr>
        <vertAlign val="subscript"/>
        <sz val="11"/>
        <color theme="1"/>
        <rFont val="Calibri"/>
        <family val="2"/>
        <charset val="204"/>
        <scheme val="minor"/>
      </rPr>
      <t>б.ел.річ</t>
    </r>
    <r>
      <rPr>
        <sz val="11"/>
        <color theme="1"/>
        <rFont val="Calibri"/>
        <family val="2"/>
        <scheme val="minor"/>
      </rPr>
      <t xml:space="preserve"> =  </t>
    </r>
  </si>
  <si>
    <t>4303+3150+1560+3203+3204+3252+3200+3104+3222+3182+3304</t>
  </si>
  <si>
    <t>31+28+15+31+30+31+31+30+31+30+31</t>
  </si>
  <si>
    <t>кількість місяців у яких відбувалось споживання електричної енергії.</t>
  </si>
  <si>
    <t xml:space="preserve"> х</t>
  </si>
  <si>
    <t>1 х 326</t>
  </si>
  <si>
    <t>35445 кВт*год</t>
  </si>
  <si>
    <t>3900+3142+3211+3112+3104+2950+3253+3201+2840+3220+3183+3294</t>
  </si>
  <si>
    <t>31+28+31+30+31+30+31+31+30+31+30+31</t>
  </si>
  <si>
    <t>(31+28+31+30+31+30+31+31+30+31+30+31)</t>
  </si>
  <si>
    <t>1 х 365</t>
  </si>
  <si>
    <t>38410 кВт*год</t>
  </si>
  <si>
    <t>4325+3460+3233+2876+2777+2578+3766+2956+2603+2958+3351+3602</t>
  </si>
  <si>
    <t>31+29+31+30+31+30+31+31+30+31+30+31</t>
  </si>
  <si>
    <t>(31+29+31+30+31+30+31+31+30+31+30+31)</t>
  </si>
  <si>
    <t>38485 кВт*год</t>
  </si>
  <si>
    <t>35445 + 38410 + 38485</t>
  </si>
  <si>
    <t>37447 кВт*год</t>
  </si>
  <si>
    <t xml:space="preserve"> = 37,4 МВт*год</t>
  </si>
  <si>
    <r>
      <t xml:space="preserve">      W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б.ел.річ </t>
    </r>
    <r>
      <rPr>
        <sz val="11"/>
        <color theme="1"/>
        <rFont val="Calibri"/>
        <family val="2"/>
        <charset val="204"/>
        <scheme val="minor"/>
      </rPr>
      <t xml:space="preserve">=      </t>
    </r>
  </si>
  <si>
    <t>3531+2943+3023+2790+2700+2698+3063+3083+3138+2850+2830+3590</t>
  </si>
  <si>
    <t>1 х 366</t>
  </si>
  <si>
    <t xml:space="preserve"> = </t>
  </si>
  <si>
    <t>36239 кВт*год</t>
  </si>
  <si>
    <t xml:space="preserve"> -  базовий рівень енергоефективності при споживанні електричної енергії , кВт*год</t>
  </si>
  <si>
    <t>37447 - 36239</t>
  </si>
  <si>
    <t>1169 кВт*год</t>
  </si>
  <si>
    <t xml:space="preserve"> = 1,169 МВт*год</t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</si>
  <si>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б.газ річ</t>
    </r>
  </si>
  <si>
    <r>
      <t>базове річне споживання природного газу,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</si>
  <si>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дн.</t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</si>
  <si>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g</t>
    </r>
  </si>
  <si>
    <r>
      <t>m</t>
    </r>
    <r>
      <rPr>
        <vertAlign val="superscript"/>
        <sz val="11"/>
        <color theme="1"/>
        <rFont val="Calibri"/>
        <family val="2"/>
        <scheme val="minor"/>
      </rPr>
      <t>оп</t>
    </r>
  </si>
  <si>
    <t xml:space="preserve"> - </t>
  </si>
  <si>
    <t>фактична кількість діб, протягом яких здійснювалось споживання природного газу на потреби опалення у місяці, діб;</t>
  </si>
  <si>
    <r>
      <t>t</t>
    </r>
    <r>
      <rPr>
        <vertAlign val="superscript"/>
        <sz val="11"/>
        <color theme="1"/>
        <rFont val="Calibri"/>
        <family val="2"/>
        <charset val="204"/>
        <scheme val="minor"/>
      </rPr>
      <t>вн</t>
    </r>
  </si>
  <si>
    <t>фактичне середнє значення температури внутрішнього повітря в будівлі, що визначається за показаннями вимірювальних приладів.</t>
  </si>
  <si>
    <t xml:space="preserve">У випадку відсутності таких пристроїв, приймається рівною </t>
  </si>
  <si>
    <r>
      <t>t</t>
    </r>
    <r>
      <rPr>
        <vertAlign val="superscript"/>
        <sz val="11"/>
        <color theme="1"/>
        <rFont val="Calibri"/>
        <family val="2"/>
        <charset val="204"/>
        <scheme val="minor"/>
      </rPr>
      <t>вн</t>
    </r>
    <r>
      <rPr>
        <vertAlign val="subscript"/>
        <sz val="11"/>
        <color theme="1"/>
        <rFont val="Calibri"/>
        <family val="2"/>
        <charset val="204"/>
        <scheme val="minor"/>
      </rPr>
      <t>норм</t>
    </r>
    <r>
      <rPr>
        <sz val="11"/>
        <color theme="1"/>
        <rFont val="Calibri"/>
        <family val="2"/>
        <charset val="204"/>
        <scheme val="minor"/>
      </rPr>
      <t>;</t>
    </r>
  </si>
  <si>
    <r>
      <t>t</t>
    </r>
    <r>
      <rPr>
        <vertAlign val="superscript"/>
        <sz val="11"/>
        <color theme="1"/>
        <rFont val="Calibri"/>
        <family val="2"/>
        <charset val="204"/>
        <scheme val="minor"/>
      </rPr>
      <t>зовн</t>
    </r>
  </si>
  <si>
    <r>
      <t xml:space="preserve">фактичне середнє значення температури зовнішнього повітря за місяць, </t>
    </r>
    <r>
      <rPr>
        <vertAlign val="superscript"/>
        <sz val="11"/>
        <color theme="1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scheme val="minor"/>
      </rPr>
      <t>С.</t>
    </r>
  </si>
  <si>
    <t>12(18-2,5)</t>
  </si>
  <si>
    <t>Визначення економії споживання природного газу за 2025 рік з використанням базового рівня енергетичної ефективності</t>
  </si>
  <si>
    <t>30(18-3,1)</t>
  </si>
  <si>
    <t>0,95 х</t>
  </si>
  <si>
    <t>15(18-2)</t>
  </si>
  <si>
    <r>
      <t>(2,8748 + 2,9674 + 3,1420 + 2,7312 + 2,6667 + 2,83 + 2,6772) = 8598,8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</si>
  <si>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31(18-(-0,3))</t>
  </si>
  <si>
    <t>28(18-(-0,2))</t>
  </si>
  <si>
    <t>30(18-4,1)</t>
  </si>
  <si>
    <t>14(18-2,5)</t>
  </si>
  <si>
    <t>16(18-3,3)</t>
  </si>
  <si>
    <t>(2,8979 + 3,0318 + 2,9081 + 2,7834 + 2,4702 + 2,9496 + 2,8268) = 8589,5 м3</t>
  </si>
  <si>
    <t>31(18-1)</t>
  </si>
  <si>
    <t>14(18-4,2)</t>
  </si>
  <si>
    <t>12(18-3,5)</t>
  </si>
  <si>
    <r>
      <t>(2,9157 + 3,2016 + 2,9301 + 3,4368 + 2,8468 + 3,2462 + 2,9391) = 9302,2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</si>
  <si>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8598,8 + 8589,5 + 9302,2</t>
  </si>
  <si>
    <r>
      <t xml:space="preserve"> = 8830,2 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</si>
  <si>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r>
      <t xml:space="preserve">83,975 МВт*год/рік </t>
    </r>
    <r>
      <rPr>
        <sz val="11"/>
        <color theme="1"/>
        <rFont val="Calibri"/>
        <family val="2"/>
        <charset val="204"/>
        <scheme val="minor"/>
      </rPr>
      <t>(8830,2 х 9,51/1000)</t>
    </r>
  </si>
  <si>
    <t xml:space="preserve"> - базове  споживання природного газу за рік для якого здійснюється розрахунок економії, (за 2025 рік -  порахувати за формулою 12 Методики)</t>
  </si>
  <si>
    <t>29(18-(-3,7))</t>
  </si>
  <si>
    <t>10(18-2,1)</t>
  </si>
  <si>
    <t>16(18-2)</t>
  </si>
  <si>
    <t xml:space="preserve">  =</t>
  </si>
  <si>
    <r>
      <t>(2,9215 + 3,2093 + 2,5867 + 2,8050 + 3,0391 + 2,6667 + 2,5522) = 8551,7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</si>
  <si>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8830,2 - 8551,7</t>
  </si>
  <si>
    <r>
      <t>К</t>
    </r>
    <r>
      <rPr>
        <b/>
        <vertAlign val="subscript"/>
        <sz val="11"/>
        <color theme="1"/>
        <rFont val="Calibri"/>
        <family val="2"/>
        <charset val="204"/>
        <scheme val="minor"/>
      </rPr>
      <t>газ</t>
    </r>
  </si>
  <si>
    <r>
      <t>244,5 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</si>
  <si>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>(244,5 х 9,51/1000)</t>
  </si>
  <si>
    <t>2,3 МВт</t>
  </si>
  <si>
    <r>
      <t>Базове річне споживання  холодної води (G</t>
    </r>
    <r>
      <rPr>
        <b/>
        <vertAlign val="subscript"/>
        <sz val="11"/>
        <color theme="1"/>
        <rFont val="Calibri"/>
        <family val="2"/>
        <charset val="204"/>
        <scheme val="minor"/>
      </rPr>
      <t>б.хвп.річ</t>
    </r>
    <r>
      <rPr>
        <b/>
        <sz val="11"/>
        <color theme="1"/>
        <rFont val="Calibri"/>
        <family val="2"/>
        <charset val="204"/>
        <scheme val="minor"/>
      </rPr>
      <t>), 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</si>
  <si>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r>
      <t>Економія при споживанні холодної води (Е</t>
    </r>
    <r>
      <rPr>
        <b/>
        <vertAlign val="subscript"/>
        <sz val="11"/>
        <color theme="1"/>
        <rFont val="Calibri"/>
        <family val="2"/>
        <charset val="204"/>
        <scheme val="minor"/>
      </rPr>
      <t>хвп</t>
    </r>
    <r>
      <rPr>
        <b/>
        <sz val="11"/>
        <color theme="1"/>
        <rFont val="Calibri"/>
        <family val="2"/>
        <charset val="204"/>
        <scheme val="minor"/>
      </rPr>
      <t>),м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</si>
  <si>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 (17,16 МВт)</t>
  </si>
  <si>
    <t xml:space="preserve"> - базове  споживання теплової енергії за рік для якого здійснюється розрахунок економії, (за 2025 рік -  визначити за формулою 3 Методики)</t>
  </si>
  <si>
    <t xml:space="preserve">    32152 + 34577 + 33631</t>
  </si>
  <si>
    <r>
      <t xml:space="preserve"> = 33453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</si>
  <si>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 - фактичне споживання холодної води за рік для якого здійснюється розрахунок економії при споживанні, 32432 м3 (див.табл.2025)</t>
  </si>
  <si>
    <t>20 + 20 + 21 + 15 +22 + 21 +23 + 22 +21 + 22 + 22</t>
  </si>
  <si>
    <t>69 + 65 + 58 + 35 + 65 + 72 + 62 + 64 + 68 + 65 + 70</t>
  </si>
  <si>
    <t xml:space="preserve"> х 1 х 237</t>
  </si>
  <si>
    <t>717,21 Гкал</t>
  </si>
  <si>
    <t>67 + 60 + 58 + 52 + 34 + 62 + 71 + 70 + 65 + 67 + 64 + 71</t>
  </si>
  <si>
    <t>22 + 20 + 23 + 20 + 15 + 22 + 21 + 23 + 21 + 22 + 22 + 21</t>
  </si>
  <si>
    <t>(22+20+23+20 +15+22+21+23+21+22+22+21)</t>
  </si>
  <si>
    <t xml:space="preserve"> х 1 х 252</t>
  </si>
  <si>
    <t>741,0 Гкал</t>
  </si>
  <si>
    <t>72 + 61 + 65 + 64 + 55 + 69 + 58 + 65 + 66 + 67 + 71</t>
  </si>
  <si>
    <t>23 + 20 + 21 + 22 + 21 + 23 + 21 + 22 + 23 + 20 + 23</t>
  </si>
  <si>
    <t xml:space="preserve"> х 1 х 246</t>
  </si>
  <si>
    <t>733,88 Гкал</t>
  </si>
  <si>
    <t>717,21 + 741,0 + 733,88</t>
  </si>
  <si>
    <t xml:space="preserve"> = 730,7 Гкал</t>
  </si>
  <si>
    <t>849,8 Мвт*год</t>
  </si>
  <si>
    <t>(730,7 х 1,163)</t>
  </si>
  <si>
    <t>базове річне споживання теплової енергії для потреб приготування гарячої води за звітний 2025 рік</t>
  </si>
  <si>
    <t>67 + 56 + 61 + 66 + 63 + 66 + 63 + 65 + 62 + 60 + 68</t>
  </si>
  <si>
    <t>23 + 20 + 21 + 22 + 21 + 23 + 21 + 22 + 23 + 20+ 23</t>
  </si>
  <si>
    <t xml:space="preserve"> х 1 х 247</t>
  </si>
  <si>
    <t>720,33 Гкал</t>
  </si>
  <si>
    <t>730,7 - 720,33</t>
  </si>
  <si>
    <t>10,13 Гкал</t>
  </si>
  <si>
    <t>(11,78 МВт*год)</t>
  </si>
  <si>
    <t>базове річне споживання теплової енергії для потреб приготування гарячої води, Гкал;</t>
  </si>
  <si>
    <t>базове річне споживання електроенергії за звітний 2025 рік</t>
  </si>
  <si>
    <t>базове річне споживання холодної води за звітний 2025 рік</t>
  </si>
  <si>
    <t>базове річне споживання природного газу за звітний 2025 рік</t>
  </si>
  <si>
    <t>Визначення економії споживання електричної енергії за 2025 рік з використанням базового рівня енергетичної ефективності</t>
  </si>
  <si>
    <t xml:space="preserve"> - базове  споживання електричної енергії за рік для якого здійснюється розрахунок економії, (за 2025 рік -  визначити за формулою 10 Методики)</t>
  </si>
  <si>
    <r>
      <t xml:space="preserve"> Базове річне споживання теплової енергії на опалення (Q</t>
    </r>
    <r>
      <rPr>
        <b/>
        <vertAlign val="subscript"/>
        <sz val="12"/>
        <color theme="1"/>
        <rFont val="Calibri"/>
        <family val="2"/>
        <charset val="204"/>
        <scheme val="minor"/>
      </rPr>
      <t>б річ</t>
    </r>
    <r>
      <rPr>
        <b/>
        <sz val="12"/>
        <color theme="1"/>
        <rFont val="Calibri"/>
        <family val="2"/>
        <charset val="204"/>
        <scheme val="minor"/>
      </rPr>
      <t>) визначається за формулою:</t>
    </r>
  </si>
  <si>
    <t xml:space="preserve"> -усереднена температура внутрішнього повітря в будівлі (визначається за Додатком до Методики);</t>
  </si>
  <si>
    <r>
      <t>Фактична кількість діб опалення, m</t>
    </r>
    <r>
      <rPr>
        <vertAlign val="superscript"/>
        <sz val="10"/>
        <color theme="1"/>
        <rFont val="Calibri"/>
        <family val="2"/>
        <charset val="204"/>
        <scheme val="minor"/>
      </rPr>
      <t>оп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</si>
  <si>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ф.міс i</t>
    </r>
  </si>
  <si>
    <r>
      <t>m</t>
    </r>
    <r>
      <rPr>
        <vertAlign val="superscript"/>
        <sz val="11"/>
        <color theme="1"/>
        <rFont val="Calibri"/>
        <family val="2"/>
        <charset val="204"/>
        <scheme val="minor"/>
      </rPr>
      <t>on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sz val="11"/>
        <color theme="1"/>
        <rFont val="Calibri"/>
        <family val="2"/>
        <charset val="204"/>
        <scheme val="minor"/>
      </rPr>
      <t xml:space="preserve"> (t</t>
    </r>
    <r>
      <rPr>
        <vertAlign val="superscript"/>
        <sz val="11"/>
        <color theme="1"/>
        <rFont val="Calibri"/>
        <family val="2"/>
        <charset val="204"/>
        <scheme val="minor"/>
      </rPr>
      <t>вн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sz val="11"/>
        <color theme="1"/>
        <rFont val="Calibri"/>
        <family val="2"/>
        <charset val="204"/>
        <scheme val="minor"/>
      </rPr>
      <t xml:space="preserve"> - t</t>
    </r>
    <r>
      <rPr>
        <vertAlign val="superscript"/>
        <sz val="11"/>
        <color theme="1"/>
        <rFont val="Calibri"/>
        <family val="2"/>
        <charset val="204"/>
        <scheme val="minor"/>
      </rPr>
      <t>зовн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sz val="11"/>
        <color theme="1"/>
        <rFont val="Calibri"/>
        <family val="2"/>
        <charset val="204"/>
        <scheme val="minor"/>
      </rPr>
      <t xml:space="preserve">) </t>
    </r>
  </si>
  <si>
    <r>
      <t>Фактичне споживання теплової енергії за місяць, Q</t>
    </r>
    <r>
      <rPr>
        <vertAlign val="subscript"/>
        <sz val="10"/>
        <color theme="1"/>
        <rFont val="Calibri"/>
        <family val="2"/>
        <charset val="204"/>
        <scheme val="minor"/>
      </rPr>
      <t>фмісi</t>
    </r>
    <r>
      <rPr>
        <sz val="10"/>
        <color theme="1"/>
        <rFont val="Calibri"/>
        <family val="2"/>
        <scheme val="minor"/>
      </rPr>
      <t>, Гкал</t>
    </r>
  </si>
  <si>
    <r>
      <t>Фактична середня температура зовнішнього повітря, t</t>
    </r>
    <r>
      <rPr>
        <vertAlign val="superscript"/>
        <sz val="10"/>
        <color theme="1"/>
        <rFont val="Calibri"/>
        <family val="2"/>
        <charset val="204"/>
        <scheme val="minor"/>
      </rPr>
      <t>зовн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vertAlign val="superscript"/>
        <sz val="10"/>
        <color theme="1"/>
        <rFont val="Calibri"/>
        <family val="2"/>
        <charset val="204"/>
        <scheme val="minor"/>
      </rPr>
      <t>о</t>
    </r>
    <r>
      <rPr>
        <sz val="10"/>
        <color theme="1"/>
        <rFont val="Calibri"/>
        <family val="2"/>
        <charset val="204"/>
        <scheme val="minor"/>
      </rPr>
      <t>С</t>
    </r>
  </si>
  <si>
    <r>
      <t>Базове річне споживання теплової енергії, Q</t>
    </r>
    <r>
      <rPr>
        <b/>
        <vertAlign val="subscript"/>
        <sz val="10"/>
        <color theme="1"/>
        <rFont val="Calibri"/>
        <family val="2"/>
        <charset val="204"/>
        <scheme val="minor"/>
      </rPr>
      <t>б річ</t>
    </r>
    <r>
      <rPr>
        <b/>
        <sz val="10"/>
        <color theme="1"/>
        <rFont val="Calibri"/>
        <family val="2"/>
        <charset val="204"/>
        <scheme val="minor"/>
      </rPr>
      <t>, Гкал</t>
    </r>
  </si>
  <si>
    <r>
      <t>2.Базовий рівень енергетичної ефективності при споживанні холодної води, м</t>
    </r>
    <r>
      <rPr>
        <b/>
        <vertAlign val="superscript"/>
        <sz val="14"/>
        <color theme="1"/>
        <rFont val="Calibri"/>
        <family val="2"/>
        <charset val="204"/>
        <scheme val="minor"/>
      </rPr>
      <t xml:space="preserve">3 </t>
    </r>
    <r>
      <rPr>
        <b/>
        <sz val="14"/>
        <color theme="1"/>
        <rFont val="Calibri"/>
        <family val="2"/>
        <charset val="204"/>
        <scheme val="minor"/>
      </rPr>
      <t>(за новою формулою, згідно внесених змін до наказу)</t>
    </r>
  </si>
  <si>
    <t xml:space="preserve"> -  базовий рівень енергоефективності при споживанні теплової енергії для потреб приготування гарячої води, Гкал;</t>
  </si>
  <si>
    <t>4.Базовий рівень енергетичної ефективності при споживанні електричної енергії, кВт*год (за новою формулою, згідно внесених змін до наказу)</t>
  </si>
  <si>
    <t xml:space="preserve"> - фактичне споживання електричної енергії за рік для якого здійснюється розрахунок економії при споживанні,  кВт*год (див.табл.за 2025 рік)</t>
  </si>
  <si>
    <r>
      <t xml:space="preserve"> Базове річне споживання природного газу (G</t>
    </r>
    <r>
      <rPr>
        <b/>
        <vertAlign val="subscript"/>
        <sz val="11"/>
        <color theme="1"/>
        <rFont val="Calibri"/>
        <family val="2"/>
        <charset val="204"/>
        <scheme val="minor"/>
      </rPr>
      <t>газ міс i</t>
    </r>
    <r>
      <rPr>
        <b/>
        <sz val="11"/>
        <color theme="1"/>
        <rFont val="Calibri"/>
        <family val="2"/>
        <charset val="204"/>
        <scheme val="minor"/>
      </rPr>
      <t>) визначається за формулою:</t>
    </r>
  </si>
  <si>
    <r>
      <rPr>
        <sz val="11"/>
        <color theme="1"/>
        <rFont val="Calibri"/>
        <family val="2"/>
        <charset val="204"/>
        <scheme val="minor"/>
      </rPr>
      <t>G</t>
    </r>
    <r>
      <rPr>
        <vertAlign val="subscript"/>
        <sz val="11"/>
        <color theme="1"/>
        <rFont val="Calibri"/>
        <family val="2"/>
        <charset val="204"/>
        <scheme val="minor"/>
      </rPr>
      <t>газ міс i</t>
    </r>
  </si>
  <si>
    <r>
      <t>m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vertAlign val="superscript"/>
        <sz val="11"/>
        <color theme="1"/>
        <rFont val="Calibri"/>
        <family val="2"/>
        <charset val="204"/>
        <scheme val="minor"/>
      </rPr>
      <t>on</t>
    </r>
    <r>
      <rPr>
        <sz val="11"/>
        <color theme="1"/>
        <rFont val="Calibri"/>
        <family val="2"/>
        <charset val="204"/>
        <scheme val="minor"/>
      </rPr>
      <t xml:space="preserve"> (t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vertAlign val="superscript"/>
        <sz val="11"/>
        <color theme="1"/>
        <rFont val="Calibri"/>
        <family val="2"/>
        <charset val="204"/>
        <scheme val="minor"/>
      </rPr>
      <t>вн</t>
    </r>
    <r>
      <rPr>
        <sz val="11"/>
        <color theme="1"/>
        <rFont val="Calibri"/>
        <family val="2"/>
        <charset val="204"/>
        <scheme val="minor"/>
      </rPr>
      <t xml:space="preserve"> - t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vertAlign val="superscript"/>
        <sz val="11"/>
        <color theme="1"/>
        <rFont val="Calibri"/>
        <family val="2"/>
        <charset val="204"/>
        <scheme val="minor"/>
      </rPr>
      <t>зовн</t>
    </r>
    <r>
      <rPr>
        <sz val="11"/>
        <color theme="1"/>
        <rFont val="Calibri"/>
        <family val="2"/>
        <charset val="204"/>
        <scheme val="minor"/>
      </rPr>
      <t xml:space="preserve">) </t>
    </r>
  </si>
  <si>
    <r>
      <t xml:space="preserve"> Фактичне споживання природного газу за місяць,                  G</t>
    </r>
    <r>
      <rPr>
        <vertAlign val="subscript"/>
        <sz val="10"/>
        <color theme="1"/>
        <rFont val="Calibri"/>
        <family val="2"/>
        <charset val="204"/>
        <scheme val="minor"/>
      </rPr>
      <t>газ міс</t>
    </r>
    <r>
      <rPr>
        <sz val="10"/>
        <color theme="1"/>
        <rFont val="Calibri"/>
        <family val="2"/>
        <charset val="204"/>
        <scheme val="minor"/>
      </rPr>
      <t>, 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</si>
  <si>
    <r>
      <t>Фактична середня температура зовнішнього повітря, t</t>
    </r>
    <r>
      <rPr>
        <vertAlign val="superscript"/>
        <sz val="10"/>
        <color theme="1"/>
        <rFont val="Calibri"/>
        <family val="2"/>
        <charset val="204"/>
        <scheme val="minor"/>
      </rPr>
      <t>зовн</t>
    </r>
    <r>
      <rPr>
        <sz val="10"/>
        <color theme="1"/>
        <rFont val="Calibri"/>
        <family val="2"/>
        <charset val="204"/>
        <scheme val="minor"/>
      </rPr>
      <t>,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 о</t>
    </r>
    <r>
      <rPr>
        <sz val="10"/>
        <color theme="1"/>
        <rFont val="Calibri"/>
        <family val="2"/>
        <charset val="204"/>
        <scheme val="minor"/>
      </rPr>
      <t>С</t>
    </r>
  </si>
  <si>
    <r>
      <t>Фактична середня температура зовнішнього повітря,t</t>
    </r>
    <r>
      <rPr>
        <vertAlign val="superscript"/>
        <sz val="10"/>
        <color theme="1"/>
        <rFont val="Calibri"/>
        <family val="2"/>
        <charset val="204"/>
        <scheme val="minor"/>
      </rPr>
      <t>зовн</t>
    </r>
    <r>
      <rPr>
        <sz val="10"/>
        <color theme="1"/>
        <rFont val="Calibri"/>
        <family val="2"/>
        <charset val="204"/>
        <scheme val="minor"/>
      </rPr>
      <t>,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 о</t>
    </r>
    <r>
      <rPr>
        <sz val="10"/>
        <color theme="1"/>
        <rFont val="Calibri"/>
        <family val="2"/>
        <charset val="204"/>
        <scheme val="minor"/>
      </rPr>
      <t>С</t>
    </r>
  </si>
  <si>
    <t>середня нормативна температура внутрішнього повітря в будівлі, що визначається згідно з додатком до Методики;</t>
  </si>
  <si>
    <t xml:space="preserve"> - фактичне споживання теплової енергії за рік для якого здійснюється розрахунок економії при споживанні теплової енергії, 270,026 Гкал (див.табл.за 2025)</t>
  </si>
  <si>
    <t xml:space="preserve"> - фактичне споживання природного газу за рік для якого здійснюється розрахунок економії при споживанні  (див.табл.за 2025)</t>
  </si>
  <si>
    <t xml:space="preserve">(відповідно до Методики визначення базового рівня енергетичної ефективності, затв. наказом Міністерства розвитку громад, територій та інфраструктури України від 14.12.2023 №1140 із змінами, </t>
  </si>
  <si>
    <t>останні зміни від 31.03.2026, затв. наказом Мінрозвитку №692 (далі - Методика))</t>
  </si>
  <si>
    <t>Якщо споживання холодної води складе більше або рівно 9 днів, потрібно додати обсяг і кількість днів споживання, відповідно в чисельник та знаменник дробі, а також внести зміни у формулу АА97.</t>
  </si>
  <si>
    <t>Зверніть увагу: у березні 2022 р. споживання електричної енергії відбувалось тільки 7 днів, тому в чисельнику дробі ми не додаємо обсяг спожитої в цьому місяці ел.енергії - 730 кВт*год,</t>
  </si>
  <si>
    <t>в знаменнику не додаємо кількість  днів споживання - 7.  В наступній сумі враховується кількість днів споживання електричної енергії усіх місяців незалежно від кількості днів.</t>
  </si>
  <si>
    <t>Якщо споживання ел.енергії складе більше або рівно 9 днів, потрібно додати обсяг і кількість днів споживання, відповідно в чисельник та знаменник дробі, а також внести зміни у формулу АА249.</t>
  </si>
  <si>
    <t>У разі споживання електричної енергії в іншому місяці розрахункових 3 років в кількості менше 9 днів, не враховувати такий місяць у чисельнику та знаменнику дробі, внести зміни у формули.</t>
  </si>
  <si>
    <t>У разі споживання холодної води в іншому місяці розрахункових 3 років в кількості менше 9 днів, не враховувати такий місяць у чисельнику та знаменнику дробі, внести зміни у формули.</t>
  </si>
  <si>
    <t>3.Базовий рівень енергетичної ефективності при споживання енергії для потреб приготування гарячої води, Гкал (за новою формулою, згідно внесених змін до наказу)</t>
  </si>
  <si>
    <t>базове річне споживання енергії для потреб приготування гарячої води за 3 попередні розрахункові роки</t>
  </si>
  <si>
    <r>
      <t>Фактичне споживання енергії за місяць, Q</t>
    </r>
    <r>
      <rPr>
        <vertAlign val="subscript"/>
        <sz val="10"/>
        <color theme="1"/>
        <rFont val="Calibri"/>
        <family val="2"/>
        <charset val="204"/>
        <scheme val="minor"/>
      </rPr>
      <t>гвп міс</t>
    </r>
    <r>
      <rPr>
        <sz val="10"/>
        <color theme="1"/>
        <rFont val="Calibri"/>
        <family val="2"/>
        <charset val="204"/>
        <scheme val="minor"/>
      </rPr>
      <t>, Гкал</t>
    </r>
  </si>
  <si>
    <r>
      <t>Фактична кількість днів споживання ГВП, m</t>
    </r>
    <r>
      <rPr>
        <vertAlign val="subscript"/>
        <sz val="10"/>
        <color theme="1"/>
        <rFont val="Calibri"/>
        <family val="2"/>
        <charset val="204"/>
        <scheme val="minor"/>
      </rPr>
      <t>міс</t>
    </r>
  </si>
  <si>
    <t>Базове річне споживання енергії, Гкал</t>
  </si>
  <si>
    <r>
      <t>Базовий рівень енергетичної ефективності при споживанні енергії для потреб приготування гарячої води, БР</t>
    </r>
    <r>
      <rPr>
        <b/>
        <vertAlign val="subscript"/>
        <sz val="11"/>
        <color theme="1"/>
        <rFont val="Calibri"/>
        <family val="2"/>
        <charset val="204"/>
        <scheme val="minor"/>
      </rPr>
      <t>гвп</t>
    </r>
    <r>
      <rPr>
        <b/>
        <sz val="11"/>
        <color theme="1"/>
        <rFont val="Calibri"/>
        <family val="2"/>
        <charset val="204"/>
        <scheme val="minor"/>
      </rPr>
      <t xml:space="preserve"> , Гкал</t>
    </r>
  </si>
  <si>
    <r>
      <t>Базовий рівень енергетичної ефективності при споживанні енергії для потреб приготування гарячої води, БР</t>
    </r>
    <r>
      <rPr>
        <b/>
        <vertAlign val="subscript"/>
        <sz val="11"/>
        <color theme="1"/>
        <rFont val="Calibri"/>
        <family val="2"/>
        <charset val="204"/>
        <scheme val="minor"/>
      </rPr>
      <t>гвп</t>
    </r>
    <r>
      <rPr>
        <b/>
        <sz val="11"/>
        <color theme="1"/>
        <rFont val="Calibri"/>
        <family val="2"/>
        <charset val="204"/>
        <scheme val="minor"/>
      </rPr>
      <t xml:space="preserve"> , МВт*год</t>
    </r>
  </si>
  <si>
    <t>Базове річне споживання енергії для потреб приготування гарячої води, Гкал</t>
  </si>
  <si>
    <r>
      <t>Відсоток економії при споживанні енергії для потреб приготування гарячої води (К</t>
    </r>
    <r>
      <rPr>
        <b/>
        <vertAlign val="subscript"/>
        <sz val="11"/>
        <color theme="1"/>
        <rFont val="Calibri"/>
        <family val="2"/>
        <charset val="204"/>
        <scheme val="minor"/>
      </rPr>
      <t>гвп</t>
    </r>
    <r>
      <rPr>
        <b/>
        <sz val="11"/>
        <color theme="1"/>
        <rFont val="Calibri"/>
        <family val="2"/>
        <charset val="204"/>
        <scheme val="minor"/>
      </rPr>
      <t>), %</t>
    </r>
  </si>
  <si>
    <r>
      <t>Економія при споживаанні енергії для потреб приготування гарячої води (Е</t>
    </r>
    <r>
      <rPr>
        <b/>
        <vertAlign val="subscript"/>
        <sz val="11"/>
        <color theme="1"/>
        <rFont val="Calibri"/>
        <family val="2"/>
        <charset val="204"/>
        <scheme val="minor"/>
      </rPr>
      <t>гвп</t>
    </r>
    <r>
      <rPr>
        <b/>
        <sz val="11"/>
        <color theme="1"/>
        <rFont val="Calibri"/>
        <family val="2"/>
        <charset val="204"/>
        <scheme val="minor"/>
      </rPr>
      <t>), МВт</t>
    </r>
  </si>
  <si>
    <r>
      <t>Економія при споживаанні енергії для потреб приготування гарячої води (Е</t>
    </r>
    <r>
      <rPr>
        <b/>
        <vertAlign val="subscript"/>
        <sz val="11"/>
        <color theme="1"/>
        <rFont val="Calibri"/>
        <family val="2"/>
        <charset val="204"/>
        <scheme val="minor"/>
      </rPr>
      <t>гвп</t>
    </r>
    <r>
      <rPr>
        <b/>
        <sz val="11"/>
        <color theme="1"/>
        <rFont val="Calibri"/>
        <family val="2"/>
        <charset val="204"/>
        <scheme val="minor"/>
      </rPr>
      <t>), Гкал</t>
    </r>
  </si>
  <si>
    <t xml:space="preserve"> - фактичне споживання  енергії за рік для якого здійснюється розрахунок економії при споживанні енергії, 714 Гкал (див.табл.2025)</t>
  </si>
  <si>
    <r>
      <t>Зверніть увагу: у березні 2022 р. споживання холодної води відбувалось тільки 8 днів, тому в чисельник дробі ми не додаємо обсяг спожитої в цьому місяці холодної води - 946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scheme val="minor"/>
      </rPr>
      <t>,</t>
    </r>
  </si>
  <si>
    <t>в знаменник не додаємо кількість  днів споживання - 8.  В наступній сумі формули враховується кількість днів споживання холодної води усіх місяців незалежно від кількості днів.</t>
  </si>
  <si>
    <t>енергії у цих місяцях, в знаменнику не додаємо кількість  днів споживання.  В наступній сумі враховується кількість днів споживання енергії у всіх місяців незалежно від кількості днів.</t>
  </si>
  <si>
    <t xml:space="preserve">Якщо споживання енергії для потреб приготування гарячої води складе більше або рівно 9 днів, потрібно додати обсяг і кількість днів споживання, відповідно в чисельник та знаменник дробі, </t>
  </si>
  <si>
    <t>а також внести зміни у формули.</t>
  </si>
  <si>
    <t>Зверніть увагу: у березні 2022, травні 2024, травні 2025 споживання енергії для потреб приготування гарячої води відбувалось менше 9 днів, тому в чисельнику дробі ми не додаємо обсяг спожитої</t>
  </si>
  <si>
    <r>
      <t xml:space="preserve">(20 + 20 </t>
    </r>
    <r>
      <rPr>
        <sz val="11"/>
        <color rgb="FFFF0000"/>
        <rFont val="Calibri"/>
        <family val="2"/>
        <charset val="204"/>
        <scheme val="minor"/>
      </rPr>
      <t>+ 8</t>
    </r>
    <r>
      <rPr>
        <sz val="11"/>
        <color theme="1"/>
        <rFont val="Calibri"/>
        <family val="2"/>
        <scheme val="minor"/>
      </rPr>
      <t xml:space="preserve"> + 21 + 22 + 22  + 21 + 23 + 22 + 21 + 22 + 22)  =</t>
    </r>
  </si>
  <si>
    <r>
      <t>(20+20</t>
    </r>
    <r>
      <rPr>
        <sz val="11"/>
        <color theme="1"/>
        <rFont val="Calibri"/>
        <family val="2"/>
        <charset val="204"/>
        <scheme val="minor"/>
      </rPr>
      <t>+</t>
    </r>
    <r>
      <rPr>
        <sz val="11"/>
        <color rgb="FFFF0000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scheme val="minor"/>
      </rPr>
      <t>+21+15+22+21+23+22+21+22+22)</t>
    </r>
  </si>
  <si>
    <r>
      <t>(23+20+21+22+</t>
    </r>
    <r>
      <rPr>
        <sz val="11"/>
        <color rgb="FFFF0000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scheme val="minor"/>
      </rPr>
      <t>+21+23+21+22+23+20+23)</t>
    </r>
  </si>
  <si>
    <r>
      <t>(23+20+21+22+</t>
    </r>
    <r>
      <rPr>
        <sz val="11"/>
        <color rgb="FFFF0000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scheme val="minor"/>
      </rPr>
      <t>+21+23+21+22+23+20+23)</t>
    </r>
  </si>
  <si>
    <r>
      <t>(31+28+</t>
    </r>
    <r>
      <rPr>
        <sz val="11"/>
        <color rgb="FFFF0000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scheme val="minor"/>
      </rPr>
      <t>+15+31+30+31+31+30+31+30+31)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</si>
</sst>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%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charset val="204"/>
      <scheme val="minor"/>
    </font>
    <font>
      <b/>
      <vertAlign val="subscript"/>
      <sz val="12"/>
      <color theme="1"/>
      <name val="Calibri"/>
      <family val="2"/>
      <charset val="204"/>
      <scheme val="minor"/>
    </font>
    <font>
      <vertAlign val="subscript"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b/>
      <vertAlign val="superscript"/>
      <sz val="14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b/>
      <vertAlign val="subscript"/>
      <sz val="14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  <scheme val="minor"/>
    </font>
    <font>
      <vertAlign val="subscript"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1"/>
      <name val="Cambria Math"/>
      <family val="1"/>
      <charset val="204"/>
    </font>
    <font>
      <vertAlign val="subscript"/>
      <sz val="11"/>
      <color theme="1"/>
      <name val="Cambria Math"/>
      <family val="1"/>
      <charset val="204"/>
    </font>
    <font>
      <sz val="11"/>
      <color rgb="FF000000"/>
      <name val="Calibri"/>
      <family val="2"/>
      <charset val="204"/>
      <scheme val="minor"/>
    </font>
    <font>
      <vertAlign val="subscript"/>
      <sz val="11"/>
      <color rgb="FF000000"/>
      <name val="Calibri"/>
      <family val="2"/>
      <charset val="204"/>
      <scheme val="minor"/>
    </font>
    <font>
      <b/>
      <vertAlign val="subscript"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wrapText="1"/>
    </xf>
    <xf numFmtId="0" fontId="33" fillId="0" borderId="0" xfId="0" applyFont="1"/>
    <xf numFmtId="0" fontId="32" fillId="0" borderId="0" xfId="0" applyFont="1"/>
    <xf numFmtId="0" fontId="32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42" fillId="0" borderId="0" xfId="0" applyFont="1"/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32" fillId="0" borderId="2" xfId="0" applyFont="1" applyBorder="1" applyAlignment="1">
      <alignment horizontal="center"/>
    </xf>
    <xf numFmtId="0" fontId="31" fillId="0" borderId="0" xfId="0" applyFont="1" applyAlignment="1">
      <alignment horizontal="center"/>
    </xf>
    <xf numFmtId="16" fontId="40" fillId="0" borderId="0" xfId="0" applyNumberFormat="1" applyFont="1"/>
    <xf numFmtId="0" fontId="40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47" fillId="0" borderId="1" xfId="0" applyFont="1" applyBorder="1" applyAlignment="1">
      <alignment vertical="center" wrapText="1"/>
    </xf>
    <xf numFmtId="0" fontId="48" fillId="0" borderId="1" xfId="0" applyFont="1" applyBorder="1" applyAlignment="1">
      <alignment vertical="center" wrapText="1"/>
    </xf>
    <xf numFmtId="0" fontId="48" fillId="0" borderId="1" xfId="0" applyFont="1" applyBorder="1" applyAlignment="1">
      <alignment horizontal="center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165" fontId="48" fillId="0" borderId="1" xfId="0" applyNumberFormat="1" applyFont="1" applyBorder="1" applyAlignment="1">
      <alignment horizontal="center"/>
    </xf>
    <xf numFmtId="2" fontId="32" fillId="0" borderId="0" xfId="0" applyNumberFormat="1" applyFont="1"/>
    <xf numFmtId="0" fontId="0" fillId="0" borderId="0" xfId="0" applyAlignment="1">
      <alignment horizontal="center"/>
    </xf>
    <xf numFmtId="0" fontId="48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8" fillId="0" borderId="0" xfId="0" applyFont="1" applyAlignment="1"/>
    <xf numFmtId="0" fontId="31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32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Font="1" applyAlignment="1">
      <alignment horizontal="right" vertical="center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32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48" fillId="3" borderId="1" xfId="0" applyFont="1" applyFill="1" applyBorder="1" applyAlignment="1">
      <alignment horizontal="center"/>
    </xf>
    <xf numFmtId="1" fontId="48" fillId="3" borderId="1" xfId="0" applyNumberFormat="1" applyFont="1" applyFill="1" applyBorder="1" applyAlignment="1">
      <alignment horizontal="center"/>
    </xf>
    <xf numFmtId="2" fontId="32" fillId="4" borderId="1" xfId="0" applyNumberFormat="1" applyFont="1" applyFill="1" applyBorder="1" applyAlignment="1">
      <alignment horizontal="center"/>
    </xf>
    <xf numFmtId="164" fontId="32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40" fillId="0" borderId="2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33" fillId="6" borderId="0" xfId="0" applyFont="1" applyFill="1"/>
    <xf numFmtId="0" fontId="0" fillId="6" borderId="0" xfId="0" applyFill="1"/>
    <xf numFmtId="0" fontId="32" fillId="6" borderId="0" xfId="0" applyFont="1" applyFill="1"/>
    <xf numFmtId="0" fontId="27" fillId="6" borderId="0" xfId="0" applyFont="1" applyFill="1"/>
    <xf numFmtId="0" fontId="26" fillId="6" borderId="0" xfId="0" applyFont="1" applyFill="1"/>
    <xf numFmtId="0" fontId="33" fillId="5" borderId="0" xfId="0" applyFont="1" applyFill="1"/>
    <xf numFmtId="0" fontId="0" fillId="5" borderId="0" xfId="0" applyFill="1"/>
    <xf numFmtId="1" fontId="0" fillId="4" borderId="1" xfId="0" applyNumberForma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26" fillId="3" borderId="1" xfId="0" applyNumberFormat="1" applyFont="1" applyFill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" fontId="32" fillId="4" borderId="1" xfId="0" applyNumberFormat="1" applyFont="1" applyFill="1" applyBorder="1" applyAlignment="1">
      <alignment horizontal="center"/>
    </xf>
    <xf numFmtId="0" fontId="32" fillId="0" borderId="0" xfId="0" applyFont="1" applyAlignment="1"/>
    <xf numFmtId="0" fontId="45" fillId="0" borderId="3" xfId="0" applyFont="1" applyBorder="1" applyAlignment="1">
      <alignment horizontal="center"/>
    </xf>
    <xf numFmtId="0" fontId="46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32" fillId="0" borderId="2" xfId="0" applyFont="1" applyBorder="1" applyAlignment="1">
      <alignment horizontal="left"/>
    </xf>
    <xf numFmtId="0" fontId="44" fillId="0" borderId="3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0" fontId="37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0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44" fillId="0" borderId="0" xfId="0" applyFont="1" applyBorder="1" applyAlignment="1">
      <alignment horizontal="center"/>
    </xf>
    <xf numFmtId="0" fontId="32" fillId="0" borderId="0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34" fillId="0" borderId="0" xfId="0" applyFont="1" applyAlignment="1">
      <alignment horizontal="right" vertical="center"/>
    </xf>
    <xf numFmtId="0" fontId="23" fillId="0" borderId="2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/>
    <xf numFmtId="14" fontId="0" fillId="0" borderId="0" xfId="0" applyNumberFormat="1"/>
    <xf numFmtId="0" fontId="54" fillId="0" borderId="0" xfId="0" applyFont="1" applyBorder="1"/>
    <xf numFmtId="0" fontId="54" fillId="0" borderId="0" xfId="0" applyFont="1"/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0" fillId="6" borderId="0" xfId="0" applyFill="1" applyBorder="1" applyAlignment="1">
      <alignment horizontal="left" wrapText="1"/>
    </xf>
    <xf numFmtId="0" fontId="0" fillId="6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6" borderId="3" xfId="0" applyFill="1" applyBorder="1" applyAlignment="1">
      <alignment wrapText="1"/>
    </xf>
    <xf numFmtId="0" fontId="0" fillId="6" borderId="0" xfId="0" applyFill="1" applyBorder="1" applyAlignment="1">
      <alignment wrapText="1"/>
    </xf>
    <xf numFmtId="2" fontId="32" fillId="4" borderId="9" xfId="0" applyNumberFormat="1" applyFont="1" applyFill="1" applyBorder="1" applyAlignment="1">
      <alignment horizontal="center"/>
    </xf>
    <xf numFmtId="164" fontId="32" fillId="4" borderId="9" xfId="0" applyNumberFormat="1" applyFont="1" applyFill="1" applyBorder="1" applyAlignment="1">
      <alignment horizontal="center"/>
    </xf>
    <xf numFmtId="0" fontId="22" fillId="0" borderId="0" xfId="0" applyFont="1" applyBorder="1"/>
    <xf numFmtId="0" fontId="22" fillId="3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164" fontId="22" fillId="3" borderId="1" xfId="0" applyNumberFormat="1" applyFont="1" applyFill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2" fontId="32" fillId="6" borderId="9" xfId="0" applyNumberFormat="1" applyFont="1" applyFill="1" applyBorder="1" applyAlignment="1">
      <alignment horizontal="center"/>
    </xf>
    <xf numFmtId="0" fontId="21" fillId="0" borderId="0" xfId="0" applyFont="1" applyFill="1" applyBorder="1"/>
    <xf numFmtId="0" fontId="57" fillId="0" borderId="1" xfId="0" applyFont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165" fontId="32" fillId="4" borderId="1" xfId="0" applyNumberFormat="1" applyFont="1" applyFill="1" applyBorder="1" applyAlignment="1">
      <alignment horizontal="center"/>
    </xf>
    <xf numFmtId="164" fontId="47" fillId="4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165" fontId="2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" fontId="22" fillId="3" borderId="1" xfId="0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2" fontId="22" fillId="6" borderId="1" xfId="0" applyNumberFormat="1" applyFont="1" applyFill="1" applyBorder="1" applyAlignment="1">
      <alignment horizontal="center"/>
    </xf>
    <xf numFmtId="164" fontId="22" fillId="6" borderId="1" xfId="0" applyNumberFormat="1" applyFont="1" applyFill="1" applyBorder="1" applyAlignment="1">
      <alignment horizontal="center"/>
    </xf>
    <xf numFmtId="0" fontId="41" fillId="0" borderId="0" xfId="0" applyFont="1" applyBorder="1"/>
    <xf numFmtId="0" fontId="16" fillId="0" borderId="0" xfId="0" applyFont="1" applyAlignment="1"/>
    <xf numFmtId="2" fontId="32" fillId="4" borderId="0" xfId="0" applyNumberFormat="1" applyFont="1" applyFill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2" fontId="22" fillId="0" borderId="8" xfId="0" applyNumberFormat="1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164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9" fillId="0" borderId="0" xfId="0" applyFont="1"/>
    <xf numFmtId="0" fontId="59" fillId="0" borderId="2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0" fillId="6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32" fillId="0" borderId="0" xfId="0" applyFont="1" applyBorder="1"/>
    <xf numFmtId="0" fontId="61" fillId="0" borderId="0" xfId="0" applyFont="1"/>
    <xf numFmtId="0" fontId="0" fillId="0" borderId="2" xfId="0" applyBorder="1" applyAlignment="1">
      <alignment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1" fontId="22" fillId="6" borderId="1" xfId="0" applyNumberFormat="1" applyFont="1" applyFill="1" applyBorder="1" applyAlignment="1">
      <alignment horizontal="center"/>
    </xf>
    <xf numFmtId="0" fontId="8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2" fillId="0" borderId="0" xfId="0" applyFont="1"/>
    <xf numFmtId="0" fontId="0" fillId="7" borderId="0" xfId="0" applyFill="1"/>
    <xf numFmtId="0" fontId="0" fillId="7" borderId="0" xfId="0" applyFill="1" applyAlignment="1">
      <alignment vertical="center"/>
    </xf>
    <xf numFmtId="0" fontId="0" fillId="7" borderId="0" xfId="0" applyFill="1" applyAlignment="1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3" fillId="0" borderId="3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10" fontId="31" fillId="0" borderId="0" xfId="0" applyNumberFormat="1" applyFont="1" applyAlignment="1">
      <alignment horizontal="center" vertical="center"/>
    </xf>
    <xf numFmtId="0" fontId="32" fillId="0" borderId="7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32" fillId="0" borderId="9" xfId="0" applyFont="1" applyBorder="1" applyAlignment="1">
      <alignment horizontal="left"/>
    </xf>
    <xf numFmtId="0" fontId="31" fillId="0" borderId="3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48" fillId="0" borderId="4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/>
    </xf>
    <xf numFmtId="0" fontId="29" fillId="5" borderId="8" xfId="0" applyFont="1" applyFill="1" applyBorder="1" applyAlignment="1">
      <alignment horizontal="left" vertical="center"/>
    </xf>
    <xf numFmtId="0" fontId="29" fillId="5" borderId="9" xfId="0" applyFont="1" applyFill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/>
    </xf>
    <xf numFmtId="0" fontId="20" fillId="0" borderId="0" xfId="0" applyFont="1" applyAlignment="1">
      <alignment horizontal="right" vertical="center"/>
    </xf>
    <xf numFmtId="0" fontId="32" fillId="0" borderId="2" xfId="0" applyFont="1" applyBorder="1" applyAlignment="1">
      <alignment horizontal="center"/>
    </xf>
    <xf numFmtId="0" fontId="49" fillId="5" borderId="7" xfId="0" applyFont="1" applyFill="1" applyBorder="1" applyAlignment="1">
      <alignment horizontal="left"/>
    </xf>
    <xf numFmtId="0" fontId="49" fillId="5" borderId="8" xfId="0" applyFont="1" applyFill="1" applyBorder="1" applyAlignment="1">
      <alignment horizontal="left"/>
    </xf>
    <xf numFmtId="0" fontId="49" fillId="5" borderId="9" xfId="0" applyFont="1" applyFill="1" applyBorder="1" applyAlignment="1">
      <alignment horizontal="left"/>
    </xf>
    <xf numFmtId="0" fontId="48" fillId="0" borderId="4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166" fontId="23" fillId="0" borderId="0" xfId="0" applyNumberFormat="1" applyFont="1" applyAlignment="1">
      <alignment horizontal="center" vertical="center"/>
    </xf>
    <xf numFmtId="0" fontId="32" fillId="5" borderId="7" xfId="0" applyFont="1" applyFill="1" applyBorder="1" applyAlignment="1">
      <alignment horizontal="left" vertical="center"/>
    </xf>
    <xf numFmtId="0" fontId="32" fillId="5" borderId="8" xfId="0" applyFont="1" applyFill="1" applyBorder="1" applyAlignment="1">
      <alignment horizontal="left" vertical="center"/>
    </xf>
    <xf numFmtId="0" fontId="32" fillId="5" borderId="9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40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66" fontId="31" fillId="0" borderId="0" xfId="0" applyNumberFormat="1" applyFont="1" applyAlignment="1">
      <alignment horizontal="center" vertical="center"/>
    </xf>
    <xf numFmtId="0" fontId="0" fillId="6" borderId="0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0" borderId="0" xfId="0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3" fillId="2" borderId="2" xfId="0" applyFont="1" applyFill="1" applyBorder="1" applyAlignment="1">
      <alignment horizontal="left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9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6" borderId="2" xfId="0" applyFill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7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0" fillId="7" borderId="0" xfId="0" applyFill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190500</xdr:colOff>
      <xdr:row>39</xdr:row>
      <xdr:rowOff>0</xdr:rowOff>
    </xdr:from>
    <xdr:ext cx="876300" cy="4650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3467100" y="1847850"/>
              <a:ext cx="876300" cy="465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/>
                    </m:nary>
                  </m:oMath>
                </m:oMathPara>
              </a14:m>
              <a:endParaRPr lang="uk-UA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3467100" y="1847850"/>
              <a:ext cx="876300" cy="465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uk-UA" sz="1100" i="0">
                  <a:latin typeface="Cambria Math" panose="02040503050406030204" pitchFamily="18" charset="0"/>
                </a:rPr>
                <a:t>∑24_(</a:t>
              </a:r>
              <a:r>
                <a:rPr lang="en-US" sz="1100" b="0" i="0">
                  <a:latin typeface="Cambria Math" panose="02040503050406030204" pitchFamily="18" charset="0"/>
                </a:rPr>
                <a:t>𝑖=1</a:t>
              </a:r>
              <a:r>
                <a:rPr lang="uk-UA" sz="1100" b="0" i="0">
                  <a:latin typeface="Cambria Math" panose="02040503050406030204" pitchFamily="18" charset="0"/>
                </a:rPr>
                <a:t>)^</a:t>
              </a: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13</xdr:col>
      <xdr:colOff>728662</xdr:colOff>
      <xdr:row>60</xdr:row>
      <xdr:rowOff>90487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67412" y="8243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13</xdr:col>
      <xdr:colOff>633412</xdr:colOff>
      <xdr:row>173</xdr:row>
      <xdr:rowOff>90487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967412" y="11177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3</xdr:col>
      <xdr:colOff>98275</xdr:colOff>
      <xdr:row>65</xdr:row>
      <xdr:rowOff>142875</xdr:rowOff>
    </xdr:from>
    <xdr:ext cx="1397145" cy="485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 rot="10800000" flipV="1">
              <a:off x="1908025" y="9286875"/>
              <a:ext cx="1397145" cy="485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𝑄</m:t>
                        </m:r>
                        <m:r>
                          <a:rPr lang="uk-UA" sz="1100" b="0" i="1" baseline="-25000">
                            <a:latin typeface="Cambria Math" panose="02040503050406030204" pitchFamily="18" charset="0"/>
                          </a:rPr>
                          <m:t>б</m:t>
                        </m:r>
                        <m:r>
                          <a:rPr lang="en-US" sz="1100" b="0" i="1" baseline="-25000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uk-UA" sz="1100" b="0" i="1" baseline="-25000">
                            <a:latin typeface="Cambria Math" panose="02040503050406030204" pitchFamily="18" charset="0"/>
                          </a:rPr>
                          <m:t>річ</m:t>
                        </m:r>
                      </m:e>
                    </m:nary>
                  </m:oMath>
                </m:oMathPara>
              </a14:m>
              <a:endParaRPr lang="uk-UA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 rot="10800000" flipV="1">
              <a:off x="1908025" y="9286875"/>
              <a:ext cx="1397145" cy="485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uk-UA" sz="1100" i="0">
                  <a:latin typeface="Cambria Math" panose="02040503050406030204" pitchFamily="18" charset="0"/>
                </a:rPr>
                <a:t>∑24_(</a:t>
              </a:r>
              <a:r>
                <a:rPr lang="en-US" sz="1100" b="0" i="0">
                  <a:latin typeface="Cambria Math" panose="02040503050406030204" pitchFamily="18" charset="0"/>
                </a:rPr>
                <a:t>𝑖</a:t>
              </a:r>
              <a:r>
                <a:rPr lang="uk-UA" sz="1100" b="0" i="0">
                  <a:latin typeface="Cambria Math" panose="02040503050406030204" pitchFamily="18" charset="0"/>
                </a:rPr>
                <a:t>=1)^3▒〖</a:t>
              </a:r>
              <a:r>
                <a:rPr lang="en-US" sz="1100" b="0" i="0">
                  <a:latin typeface="Cambria Math" panose="02040503050406030204" pitchFamily="18" charset="0"/>
                </a:rPr>
                <a:t>𝑄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б</a:t>
              </a:r>
              <a:r>
                <a:rPr lang="en-US" sz="1100" b="0" i="0" baseline="-25000">
                  <a:latin typeface="Cambria Math" panose="02040503050406030204" pitchFamily="18" charset="0"/>
                </a:rPr>
                <a:t>.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річ〗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1019175</xdr:colOff>
      <xdr:row>218</xdr:row>
      <xdr:rowOff>47626</xdr:rowOff>
    </xdr:from>
    <xdr:ext cx="1590675" cy="6191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1743075" y="16040101"/>
              <a:ext cx="1590675" cy="6191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𝑄</m:t>
                        </m:r>
                        <m:r>
                          <a:rPr lang="uk-UA" sz="1100" b="0" i="1" baseline="-25000">
                            <a:latin typeface="Cambria Math" panose="02040503050406030204" pitchFamily="18" charset="0"/>
                          </a:rPr>
                          <m:t>бГВПріч</m:t>
                        </m:r>
                      </m:e>
                    </m:nary>
                  </m:oMath>
                </m:oMathPara>
              </a14:m>
              <a:endParaRPr lang="uk-UA" sz="1100"/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1743075" y="16040101"/>
              <a:ext cx="1590675" cy="6191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uk-UA" sz="1100" i="0">
                  <a:latin typeface="Cambria Math" panose="02040503050406030204" pitchFamily="18" charset="0"/>
                </a:rPr>
                <a:t>∑24_(</a:t>
              </a:r>
              <a:r>
                <a:rPr lang="en-US" sz="1100" b="0" i="0">
                  <a:latin typeface="Cambria Math" panose="02040503050406030204" pitchFamily="18" charset="0"/>
                </a:rPr>
                <a:t>𝑖=1</a:t>
              </a:r>
              <a:r>
                <a:rPr lang="uk-UA" sz="1100" b="0" i="0">
                  <a:latin typeface="Cambria Math" panose="02040503050406030204" pitchFamily="18" charset="0"/>
                </a:rPr>
                <a:t>)^3▒</a:t>
              </a:r>
              <a:r>
                <a:rPr lang="en-US" sz="1100" b="0" i="0">
                  <a:latin typeface="Cambria Math" panose="02040503050406030204" pitchFamily="18" charset="0"/>
                </a:rPr>
                <a:t>𝑄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бГВПріч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6</xdr:col>
      <xdr:colOff>180975</xdr:colOff>
      <xdr:row>266</xdr:row>
      <xdr:rowOff>114299</xdr:rowOff>
    </xdr:from>
    <xdr:ext cx="847725" cy="4572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3857625" y="75790424"/>
              <a:ext cx="847725" cy="4572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subSup"/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5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sup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uk-UA" sz="1100" b="0" i="1" baseline="-25000">
                            <a:latin typeface="Cambria Math" panose="02040503050406030204" pitchFamily="18" charset="0"/>
                          </a:rPr>
                          <m:t>міс</m:t>
                        </m:r>
                        <m:r>
                          <a:rPr lang="en-US" sz="1100" b="0" i="1" baseline="-25000">
                            <a:latin typeface="Cambria Math" panose="02040503050406030204" pitchFamily="18" charset="0"/>
                          </a:rPr>
                          <m:t>𝑗</m:t>
                        </m:r>
                      </m:e>
                    </m:nary>
                  </m:oMath>
                </m:oMathPara>
              </a14:m>
              <a:endParaRPr lang="uk-UA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3857625" y="75790424"/>
              <a:ext cx="847725" cy="4572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uk-UA" sz="1100" i="0">
                  <a:latin typeface="Cambria Math" panose="02040503050406030204" pitchFamily="18" charset="0"/>
                </a:rPr>
                <a:t>∑2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uk-UA" sz="1100" b="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𝑖=1</a:t>
              </a:r>
              <a:r>
                <a:rPr lang="uk-UA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^𝑤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▒</a:t>
              </a:r>
              <a:r>
                <a:rPr lang="en-US" sz="1100" b="0" i="0">
                  <a:latin typeface="Cambria Math" panose="02040503050406030204" pitchFamily="18" charset="0"/>
                </a:rPr>
                <a:t>𝑚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міс</a:t>
              </a:r>
              <a:r>
                <a:rPr lang="en-US" sz="1100" b="0" i="0" baseline="-25000">
                  <a:latin typeface="Cambria Math" panose="02040503050406030204" pitchFamily="18" charset="0"/>
                </a:rPr>
                <a:t>𝑗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13</xdr:col>
      <xdr:colOff>633412</xdr:colOff>
      <xdr:row>247</xdr:row>
      <xdr:rowOff>90487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481762" y="11244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3</xdr:col>
      <xdr:colOff>19049</xdr:colOff>
      <xdr:row>294</xdr:row>
      <xdr:rowOff>66675</xdr:rowOff>
    </xdr:from>
    <xdr:ext cx="1219201" cy="9239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2181224" y="53311425"/>
              <a:ext cx="1219201" cy="923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  <m:e>
                        <m:r>
                          <a:rPr lang="en-US" sz="1100" b="0" i="1">
                            <a:latin typeface="Cambria Math"/>
                          </a:rPr>
                          <m:t>𝑊</m:t>
                        </m:r>
                        <m:r>
                          <a:rPr lang="uk-UA" sz="1100" b="0" i="1" baseline="-25000">
                            <a:latin typeface="Cambria Math" panose="02040503050406030204" pitchFamily="18" charset="0"/>
                          </a:rPr>
                          <m:t>б ел річ</m:t>
                        </m:r>
                      </m:e>
                    </m:nary>
                  </m:oMath>
                </m:oMathPara>
              </a14:m>
              <a:endParaRPr lang="uk-UA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000-00000D000000}"/>
                </a:ext>
              </a:extLst>
            </xdr:cNvPr>
            <xdr:cNvSpPr txBox="1"/>
          </xdr:nvSpPr>
          <xdr:spPr>
            <a:xfrm>
              <a:off x="2181224" y="53311425"/>
              <a:ext cx="1219201" cy="923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uk-UA" sz="1100" i="0">
                  <a:latin typeface="Cambria Math"/>
                </a:rPr>
                <a:t>∑</a:t>
              </a:r>
              <a:r>
                <a:rPr lang="en-US" sz="1100" b="0" i="0">
                  <a:latin typeface="Cambria Math"/>
                </a:rPr>
                <a:t>_</a:t>
              </a:r>
              <a:r>
                <a:rPr lang="uk-UA" sz="1100" b="0" i="0">
                  <a:latin typeface="Cambria Math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𝑖=1</a:t>
              </a:r>
              <a:r>
                <a:rPr lang="uk-UA" sz="1100" b="0" i="0">
                  <a:latin typeface="Cambria Math"/>
                </a:rPr>
                <a:t>)^</a:t>
              </a:r>
              <a:r>
                <a:rPr lang="uk-UA" sz="1100" b="0" i="0">
                  <a:latin typeface="Cambria Math" panose="02040503050406030204" pitchFamily="18" charset="0"/>
                </a:rPr>
                <a:t>3</a:t>
              </a:r>
              <a:r>
                <a:rPr lang="uk-UA" sz="1100" b="0" i="0" baseline="-25000">
                  <a:latin typeface="Cambria Math"/>
                </a:rPr>
                <a:t>▒〖</a:t>
              </a:r>
              <a:r>
                <a:rPr lang="en-US" sz="1100" b="0" i="0">
                  <a:latin typeface="Cambria Math"/>
                </a:rPr>
                <a:t>𝑊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б ел річ</a:t>
              </a:r>
              <a:r>
                <a:rPr lang="uk-UA" sz="1100" b="0" i="0" baseline="-25000">
                  <a:latin typeface="Cambria Math"/>
                </a:rPr>
                <a:t>〗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13</xdr:col>
      <xdr:colOff>633412</xdr:colOff>
      <xdr:row>95</xdr:row>
      <xdr:rowOff>90487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567612" y="47705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923926</xdr:colOff>
      <xdr:row>112</xdr:row>
      <xdr:rowOff>9525</xdr:rowOff>
    </xdr:from>
    <xdr:ext cx="914400" cy="4857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2057401" y="56273700"/>
              <a:ext cx="914400" cy="485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/>
                <a:t>   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uk-UA" sz="11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100" b="0" i="1">
                          <a:latin typeface="Cambria Math"/>
                        </a:rPr>
                        <m:t>𝐺</m:t>
                      </m:r>
                      <m:r>
                        <a:rPr lang="uk-UA" sz="1100" b="0" i="1" baseline="-25000">
                          <a:latin typeface="Cambria Math"/>
                        </a:rPr>
                        <m:t>ХВП</m:t>
                      </m:r>
                      <m:r>
                        <a:rPr lang="en-US" sz="1100" b="0" i="1" baseline="-25000">
                          <a:latin typeface="Cambria Math"/>
                        </a:rPr>
                        <m:t> </m:t>
                      </m:r>
                      <m:r>
                        <a:rPr lang="uk-UA" sz="1100" b="0" i="1" baseline="-25000">
                          <a:latin typeface="Cambria Math"/>
                        </a:rPr>
                        <m:t>міс</m:t>
                      </m:r>
                    </m:e>
                  </m:nary>
                </m:oMath>
              </a14:m>
              <a:r>
                <a:rPr lang="en-US" sz="1100"/>
                <a:t> </a:t>
              </a:r>
              <a:r>
                <a:rPr lang="el-GR" sz="1100" baseline="-25000">
                  <a:latin typeface="Calibri"/>
                  <a:cs typeface="Calibri"/>
                </a:rPr>
                <a:t>ί</a:t>
              </a:r>
              <a:endParaRPr lang="uk-UA" sz="1100" baseline="-250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2057401" y="56273700"/>
              <a:ext cx="914400" cy="485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/>
                <a:t>   </a:t>
              </a:r>
              <a:r>
                <a:rPr lang="uk-UA" sz="1100" i="0">
                  <a:latin typeface="Cambria Math" panose="02040503050406030204" pitchFamily="18" charset="0"/>
                </a:rPr>
                <a:t>∑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uk-UA" sz="1100" b="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𝑖=1</a:t>
              </a:r>
              <a:r>
                <a:rPr lang="uk-UA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^𝑛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▒</a:t>
              </a:r>
              <a:r>
                <a:rPr lang="en-US" sz="1100" b="0" i="0" baseline="-2500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/>
                </a:rPr>
                <a:t>𝐺</a:t>
              </a:r>
              <a:r>
                <a:rPr lang="uk-UA" sz="1100" b="0" i="0" baseline="-25000">
                  <a:latin typeface="Cambria Math"/>
                </a:rPr>
                <a:t>ХВП</a:t>
              </a:r>
              <a:r>
                <a:rPr lang="en-US" sz="1100" b="0" i="0" baseline="-25000">
                  <a:latin typeface="Cambria Math"/>
                </a:rPr>
                <a:t> </a:t>
              </a:r>
              <a:r>
                <a:rPr lang="uk-UA" sz="1100" b="0" i="0" baseline="-25000">
                  <a:latin typeface="Cambria Math"/>
                </a:rPr>
                <a:t>міс</a:t>
              </a:r>
              <a:r>
                <a:rPr lang="en-US" sz="1100" b="0" i="0" baseline="-25000">
                  <a:latin typeface="Cambria Math" panose="02040503050406030204" pitchFamily="18" charset="0"/>
                </a:rPr>
                <a:t>〗</a:t>
              </a:r>
              <a:r>
                <a:rPr lang="en-US" sz="1100"/>
                <a:t> </a:t>
              </a:r>
              <a:r>
                <a:rPr lang="el-GR" sz="1100" baseline="-25000">
                  <a:latin typeface="Calibri"/>
                  <a:cs typeface="Calibri"/>
                </a:rPr>
                <a:t>ί</a:t>
              </a:r>
              <a:endParaRPr lang="uk-UA" sz="1100" baseline="-25000"/>
            </a:p>
          </xdr:txBody>
        </xdr:sp>
      </mc:Fallback>
    </mc:AlternateContent>
    <xdr:clientData/>
  </xdr:oneCellAnchor>
  <xdr:oneCellAnchor>
    <xdr:from>
      <xdr:col>7</xdr:col>
      <xdr:colOff>38100</xdr:colOff>
      <xdr:row>112</xdr:row>
      <xdr:rowOff>123825</xdr:rowOff>
    </xdr:from>
    <xdr:ext cx="619125" cy="304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3952875" y="34394775"/>
              <a:ext cx="619125" cy="304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14:m>
                <m:oMath xmlns:m="http://schemas.openxmlformats.org/officeDocument/2006/math">
                  <m:nary>
                    <m:naryPr>
                      <m:chr m:val="∑"/>
                      <m:limLoc m:val="subSup"/>
                      <m:ctrlPr>
                        <a:rPr lang="uk-UA" sz="11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1"/>
                        </m:rPr>
                        <a:rPr lang="en-US" sz="1100" b="0" i="1">
                          <a:latin typeface="Cambria Math"/>
                        </a:rPr>
                        <m:t>𝑗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100" b="0" i="1">
                          <a:latin typeface="Cambria Math"/>
                        </a:rPr>
                        <m:t>𝑤</m:t>
                      </m:r>
                    </m:sup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𝑚</m:t>
                      </m:r>
                      <m:r>
                        <a:rPr lang="uk-UA" sz="1100" b="0" i="1" baseline="-25000">
                          <a:latin typeface="Cambria Math" panose="02040503050406030204" pitchFamily="18" charset="0"/>
                        </a:rPr>
                        <m:t>міс</m:t>
                      </m:r>
                      <m:r>
                        <a:rPr lang="en-US" sz="1100" b="0" i="1" baseline="-25000">
                          <a:latin typeface="Cambria Math" panose="02040503050406030204" pitchFamily="18" charset="0"/>
                        </a:rPr>
                        <m:t>𝑗</m:t>
                      </m:r>
                    </m:e>
                  </m:nary>
                </m:oMath>
              </a14:m>
              <a:r>
                <a:rPr lang="en-US" sz="1100"/>
                <a:t>  </a:t>
              </a:r>
              <a:endParaRPr lang="uk-UA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3952875" y="34394775"/>
              <a:ext cx="619125" cy="304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uk-UA" sz="1100" i="0">
                  <a:latin typeface="Cambria Math" panose="02040503050406030204" pitchFamily="18" charset="0"/>
                </a:rPr>
                <a:t>∑2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uk-UA" sz="1100" b="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/>
                </a:rPr>
                <a:t>𝑗</a:t>
              </a:r>
              <a:r>
                <a:rPr lang="en-US" sz="1100" b="0" i="0">
                  <a:latin typeface="Cambria Math" panose="02040503050406030204" pitchFamily="18" charset="0"/>
                </a:rPr>
                <a:t>=1</a:t>
              </a:r>
              <a:r>
                <a:rPr lang="uk-UA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^</a:t>
              </a:r>
              <a:r>
                <a:rPr lang="en-US" sz="1100" b="0" i="0">
                  <a:latin typeface="Cambria Math"/>
                </a:rPr>
                <a:t>𝑤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▒</a:t>
              </a:r>
              <a:r>
                <a:rPr lang="en-US" sz="1100" b="0" i="0">
                  <a:latin typeface="Cambria Math" panose="02040503050406030204" pitchFamily="18" charset="0"/>
                </a:rPr>
                <a:t>𝑚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міс</a:t>
              </a:r>
              <a:r>
                <a:rPr lang="en-US" sz="1100" b="0" i="0" baseline="-25000">
                  <a:latin typeface="Cambria Math" panose="02040503050406030204" pitchFamily="18" charset="0"/>
                </a:rPr>
                <a:t>𝑗</a:t>
              </a:r>
              <a:r>
                <a:rPr lang="en-US" sz="1100"/>
                <a:t>  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4</xdr:col>
      <xdr:colOff>19049</xdr:colOff>
      <xdr:row>140</xdr:row>
      <xdr:rowOff>9525</xdr:rowOff>
    </xdr:from>
    <xdr:ext cx="1219201" cy="866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2552699" y="39366825"/>
              <a:ext cx="1219201" cy="866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  <m:e>
                        <m:r>
                          <a:rPr lang="en-US" sz="1100" b="0" i="1">
                            <a:latin typeface="Cambria Math"/>
                          </a:rPr>
                          <m:t>𝐺</m:t>
                        </m:r>
                        <m:r>
                          <a:rPr lang="uk-UA" sz="1100" b="0" i="1" baseline="-25000">
                            <a:latin typeface="Cambria Math" panose="02040503050406030204" pitchFamily="18" charset="0"/>
                          </a:rPr>
                          <m:t>б </m:t>
                        </m:r>
                        <m:r>
                          <a:rPr lang="uk-UA" sz="1100" b="0" i="1" baseline="-25000">
                            <a:latin typeface="Cambria Math"/>
                          </a:rPr>
                          <m:t>хвп</m:t>
                        </m:r>
                        <m:r>
                          <a:rPr lang="uk-UA" sz="1100" b="0" i="1" baseline="-25000">
                            <a:latin typeface="Cambria Math" panose="02040503050406030204" pitchFamily="18" charset="0"/>
                          </a:rPr>
                          <m:t> річ</m:t>
                        </m:r>
                      </m:e>
                    </m:nary>
                  </m:oMath>
                </m:oMathPara>
              </a14:m>
              <a:endParaRPr lang="uk-UA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000-00000D000000}"/>
                </a:ext>
              </a:extLst>
            </xdr:cNvPr>
            <xdr:cNvSpPr txBox="1"/>
          </xdr:nvSpPr>
          <xdr:spPr>
            <a:xfrm>
              <a:off x="2552699" y="39366825"/>
              <a:ext cx="1219201" cy="866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uk-UA" sz="1100" i="0">
                  <a:latin typeface="Cambria Math"/>
                </a:rPr>
                <a:t>∑</a:t>
              </a:r>
              <a:r>
                <a:rPr lang="en-US" sz="1100" b="0" i="0">
                  <a:latin typeface="Cambria Math"/>
                </a:rPr>
                <a:t>_</a:t>
              </a:r>
              <a:r>
                <a:rPr lang="uk-UA" sz="1100" b="0" i="0">
                  <a:latin typeface="Cambria Math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𝑖=1</a:t>
              </a:r>
              <a:r>
                <a:rPr lang="uk-UA" sz="1100" b="0" i="0">
                  <a:latin typeface="Cambria Math"/>
                </a:rPr>
                <a:t>)^</a:t>
              </a:r>
              <a:r>
                <a:rPr lang="uk-UA" sz="1100" b="0" i="0">
                  <a:latin typeface="Cambria Math" panose="02040503050406030204" pitchFamily="18" charset="0"/>
                </a:rPr>
                <a:t>3</a:t>
              </a:r>
              <a:r>
                <a:rPr lang="uk-UA" sz="1100" b="0" i="0" baseline="-25000">
                  <a:latin typeface="Cambria Math"/>
                </a:rPr>
                <a:t>▒〖</a:t>
              </a:r>
              <a:r>
                <a:rPr lang="en-US" sz="1100" b="0" i="0">
                  <a:latin typeface="Cambria Math"/>
                </a:rPr>
                <a:t>𝐺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б </a:t>
              </a:r>
              <a:r>
                <a:rPr lang="uk-UA" sz="1100" b="0" i="0" baseline="-25000">
                  <a:latin typeface="Cambria Math"/>
                </a:rPr>
                <a:t>хвп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 річ</a:t>
              </a:r>
              <a:r>
                <a:rPr lang="uk-UA" sz="1100" b="0" i="0" baseline="-25000">
                  <a:latin typeface="Cambria Math"/>
                </a:rPr>
                <a:t>〗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13</xdr:col>
      <xdr:colOff>633412</xdr:colOff>
      <xdr:row>323</xdr:row>
      <xdr:rowOff>90487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567612" y="591550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3</xdr:col>
      <xdr:colOff>19049</xdr:colOff>
      <xdr:row>377</xdr:row>
      <xdr:rowOff>85726</xdr:rowOff>
    </xdr:from>
    <xdr:ext cx="1771651" cy="59055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81224" y="91230451"/>
          <a:ext cx="1771651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uk-UA" sz="1100"/>
        </a:p>
      </xdr:txBody>
    </xdr:sp>
    <xdr:clientData/>
  </xdr:oneCellAnchor>
  <xdr:oneCellAnchor>
    <xdr:from>
      <xdr:col>7</xdr:col>
      <xdr:colOff>190500</xdr:colOff>
      <xdr:row>346</xdr:row>
      <xdr:rowOff>0</xdr:rowOff>
    </xdr:from>
    <xdr:ext cx="876300" cy="4650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4362450" y="11182350"/>
              <a:ext cx="876300" cy="465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/>
                    </m:nary>
                  </m:oMath>
                </m:oMathPara>
              </a14:m>
              <a:endParaRPr lang="uk-UA" sz="1100"/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000-000004000000}"/>
                </a:ext>
              </a:extLst>
            </xdr:cNvPr>
            <xdr:cNvSpPr txBox="1"/>
          </xdr:nvSpPr>
          <xdr:spPr>
            <a:xfrm>
              <a:off x="4362450" y="11182350"/>
              <a:ext cx="876300" cy="465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uk-UA" sz="1100" i="0">
                  <a:latin typeface="Cambria Math"/>
                </a:rPr>
                <a:t>∑</a:t>
              </a:r>
              <a:r>
                <a:rPr lang="en-US" sz="1100" b="0" i="0">
                  <a:latin typeface="Cambria Math"/>
                </a:rPr>
                <a:t>_</a:t>
              </a:r>
              <a:r>
                <a:rPr lang="uk-UA" sz="1100" b="0" i="0">
                  <a:latin typeface="Cambria Math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𝑖=1</a:t>
              </a:r>
              <a:r>
                <a:rPr lang="uk-UA" sz="1100" b="0" i="0">
                  <a:latin typeface="Cambria Math"/>
                </a:rPr>
                <a:t>)</a:t>
              </a:r>
              <a:r>
                <a:rPr lang="en-US" sz="1100" b="0" i="0">
                  <a:latin typeface="Cambria Math"/>
                </a:rPr>
                <a:t>^</a:t>
              </a: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13</xdr:col>
      <xdr:colOff>728662</xdr:colOff>
      <xdr:row>370</xdr:row>
      <xdr:rowOff>90487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96187" y="15016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3</xdr:col>
      <xdr:colOff>419099</xdr:colOff>
      <xdr:row>377</xdr:row>
      <xdr:rowOff>85725</xdr:rowOff>
    </xdr:from>
    <xdr:ext cx="1238249" cy="504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 rot="10800000" flipV="1">
              <a:off x="2581274" y="91297125"/>
              <a:ext cx="1238249" cy="504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ctrlPr>
                          <a:rPr lang="uk-UA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uk-UA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  <m:e>
                        <m:r>
                          <a:rPr lang="en-US" sz="1100" b="0" i="1">
                            <a:latin typeface="Cambria Math"/>
                          </a:rPr>
                          <m:t>𝐺</m:t>
                        </m:r>
                        <m:r>
                          <a:rPr lang="uk-UA" sz="1100" b="0" i="1" baseline="-25000">
                            <a:latin typeface="Cambria Math" panose="02040503050406030204" pitchFamily="18" charset="0"/>
                          </a:rPr>
                          <m:t>б</m:t>
                        </m:r>
                        <m:r>
                          <a:rPr lang="uk-UA" sz="1100" b="0" i="1" baseline="-25000">
                            <a:latin typeface="Cambria Math"/>
                          </a:rPr>
                          <m:t> газ </m:t>
                        </m:r>
                        <m:r>
                          <a:rPr lang="uk-UA" sz="1100" b="0" i="1" baseline="-25000">
                            <a:latin typeface="Cambria Math" panose="02040503050406030204" pitchFamily="18" charset="0"/>
                          </a:rPr>
                          <m:t>річ</m:t>
                        </m:r>
                      </m:e>
                    </m:nary>
                  </m:oMath>
                </m:oMathPara>
              </a14:m>
              <a:endParaRPr lang="uk-UA" sz="1100"/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000-00000A000000}"/>
                </a:ext>
              </a:extLst>
            </xdr:cNvPr>
            <xdr:cNvSpPr txBox="1"/>
          </xdr:nvSpPr>
          <xdr:spPr>
            <a:xfrm rot="10800000" flipV="1">
              <a:off x="2581274" y="91297125"/>
              <a:ext cx="1238249" cy="504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uk-UA" sz="1100" i="0">
                  <a:latin typeface="Cambria Math"/>
                </a:rPr>
                <a:t>∑</a:t>
              </a:r>
              <a:r>
                <a:rPr lang="uk-UA" sz="1100" b="0" i="0">
                  <a:latin typeface="Cambria Math"/>
                </a:rPr>
                <a:t>_(</a:t>
              </a:r>
              <a:r>
                <a:rPr lang="en-US" sz="1100" b="0" i="0">
                  <a:latin typeface="Cambria Math" panose="02040503050406030204" pitchFamily="18" charset="0"/>
                </a:rPr>
                <a:t>𝑖</a:t>
              </a:r>
              <a:r>
                <a:rPr lang="uk-UA" sz="1100" b="0" i="0">
                  <a:latin typeface="Cambria Math" panose="02040503050406030204" pitchFamily="18" charset="0"/>
                </a:rPr>
                <a:t>=1</a:t>
              </a:r>
              <a:r>
                <a:rPr lang="uk-UA" sz="1100" b="0" i="0">
                  <a:latin typeface="Cambria Math"/>
                </a:rPr>
                <a:t>)^</a:t>
              </a:r>
              <a:r>
                <a:rPr lang="uk-UA" sz="1100" b="0" i="0">
                  <a:latin typeface="Cambria Math" panose="02040503050406030204" pitchFamily="18" charset="0"/>
                </a:rPr>
                <a:t>3</a:t>
              </a:r>
              <a:r>
                <a:rPr lang="uk-UA" sz="1100" b="0" i="0" baseline="-25000">
                  <a:latin typeface="Cambria Math"/>
                </a:rPr>
                <a:t>▒〖</a:t>
              </a:r>
              <a:r>
                <a:rPr lang="en-US" sz="1100" b="0" i="0">
                  <a:latin typeface="Cambria Math"/>
                </a:rPr>
                <a:t>𝐺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б</a:t>
              </a:r>
              <a:r>
                <a:rPr lang="uk-UA" sz="1100" b="0" i="0" baseline="-25000">
                  <a:latin typeface="Cambria Math"/>
                </a:rPr>
                <a:t> газ 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річ</a:t>
              </a:r>
              <a:r>
                <a:rPr lang="uk-UA" sz="1100" b="0" i="0" baseline="-25000">
                  <a:latin typeface="Cambria Math"/>
                </a:rPr>
                <a:t>〗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3</xdr:col>
      <xdr:colOff>1</xdr:colOff>
      <xdr:row>113</xdr:row>
      <xdr:rowOff>9525</xdr:rowOff>
    </xdr:from>
    <xdr:ext cx="91440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1571626" y="33718500"/>
              <a:ext cx="91440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/>
                <a:t>    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uk-UA" sz="11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100" b="0" i="1">
                          <a:latin typeface="Cambria Math"/>
                        </a:rPr>
                        <m:t>𝑚</m:t>
                      </m:r>
                      <m:r>
                        <a:rPr lang="uk-UA" sz="1100" b="0" i="1" baseline="-25000">
                          <a:latin typeface="Cambria Math"/>
                        </a:rPr>
                        <m:t>міс</m:t>
                      </m:r>
                    </m:e>
                  </m:nary>
                </m:oMath>
              </a14:m>
              <a:r>
                <a:rPr lang="uk-UA" sz="1100"/>
                <a:t> </a:t>
              </a:r>
              <a:r>
                <a:rPr lang="el-GR" sz="1100" baseline="-25000">
                  <a:latin typeface="Calibri"/>
                  <a:cs typeface="Calibri"/>
                </a:rPr>
                <a:t>ί</a:t>
              </a:r>
              <a:endParaRPr lang="uk-UA" sz="1100" baseline="-25000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1571626" y="33718500"/>
              <a:ext cx="91440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/>
                <a:t>    </a:t>
              </a:r>
              <a:r>
                <a:rPr lang="uk-UA" sz="1100" i="0">
                  <a:latin typeface="Cambria Math" panose="02040503050406030204" pitchFamily="18" charset="0"/>
                </a:rPr>
                <a:t>∑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uk-UA" sz="1100" b="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𝑖=1</a:t>
              </a:r>
              <a:r>
                <a:rPr lang="uk-UA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^𝑛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▒</a:t>
              </a:r>
              <a:r>
                <a:rPr lang="en-US" sz="1100" b="0" i="0">
                  <a:latin typeface="Cambria Math"/>
                </a:rPr>
                <a:t>𝑚</a:t>
              </a:r>
              <a:r>
                <a:rPr lang="uk-UA" sz="1100" b="0" i="0" baseline="-25000">
                  <a:latin typeface="Cambria Math"/>
                </a:rPr>
                <a:t>міс</a:t>
              </a:r>
              <a:r>
                <a:rPr lang="uk-UA" sz="1100"/>
                <a:t> </a:t>
              </a:r>
              <a:r>
                <a:rPr lang="el-GR" sz="1100" baseline="-25000">
                  <a:latin typeface="Calibri"/>
                  <a:cs typeface="Calibri"/>
                </a:rPr>
                <a:t>ί</a:t>
              </a:r>
              <a:endParaRPr lang="uk-UA" sz="1100" baseline="-25000"/>
            </a:p>
          </xdr:txBody>
        </xdr:sp>
      </mc:Fallback>
    </mc:AlternateContent>
    <xdr:clientData/>
  </xdr:oneCellAnchor>
  <xdr:oneCellAnchor>
    <xdr:from>
      <xdr:col>2</xdr:col>
      <xdr:colOff>952499</xdr:colOff>
      <xdr:row>192</xdr:row>
      <xdr:rowOff>0</xdr:rowOff>
    </xdr:from>
    <xdr:ext cx="962026" cy="3524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1800224" y="54187725"/>
              <a:ext cx="962026" cy="352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  </a:t>
              </a:r>
              <a:endParaRPr lang="uk-UA" sz="110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uk-UA" sz="11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  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=1</m:t>
                      </m:r>
                    </m:sub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</m:sup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𝑄</m:t>
                      </m:r>
                      <m:r>
                        <a:rPr lang="uk-UA" sz="1100" b="0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ГВП</m:t>
                      </m:r>
                      <m:r>
                        <a:rPr lang="en-US" sz="1100" b="0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uk-UA" sz="1100" b="0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міс</m:t>
                      </m:r>
                    </m:e>
                  </m:nary>
                </m:oMath>
              </a14:m>
              <a:r>
                <a:rPr 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l-GR" sz="11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ί</a:t>
              </a:r>
              <a:endParaRPr lang="uk-UA">
                <a:effectLst/>
              </a:endParaRPr>
            </a:p>
            <a:p>
              <a:endParaRPr lang="uk-UA" sz="11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1800224" y="54187725"/>
              <a:ext cx="962026" cy="352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  </a:t>
              </a:r>
              <a:endParaRPr lang="uk-UA" sz="110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uk-UA" sz="11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  </a:t>
              </a:r>
              <a:r>
                <a:rPr lang="uk-UA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∑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uk-U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𝑖=1</a:t>
              </a:r>
              <a:r>
                <a:rPr lang="uk-U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^𝑛</a:t>
              </a:r>
              <a:r>
                <a:rPr lang="uk-UA" sz="11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▒</a:t>
              </a:r>
              <a:r>
                <a:rPr lang="en-US" sz="11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uk-UA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Г</a:t>
              </a:r>
              <a:r>
                <a:rPr lang="uk-UA" sz="11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ВП</a:t>
              </a:r>
              <a:r>
                <a:rPr lang="en-US" sz="11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uk-UA" sz="11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міс</a:t>
              </a:r>
              <a:r>
                <a:rPr lang="en-US" sz="11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</a:t>
              </a:r>
              <a:r>
                <a:rPr 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l-GR" sz="11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ί</a:t>
              </a:r>
              <a:endParaRPr lang="uk-UA">
                <a:effectLst/>
              </a:endParaRPr>
            </a:p>
            <a:p>
              <a:pPr/>
              <a:endParaRPr lang="uk-UA" sz="11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0</xdr:colOff>
      <xdr:row>193</xdr:row>
      <xdr:rowOff>0</xdr:rowOff>
    </xdr:from>
    <xdr:ext cx="91440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1800225" y="54587775"/>
              <a:ext cx="91440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/>
                <a:t>     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uk-UA" sz="11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</m:sup>
                    <m:e>
                      <m:r>
                        <a:rPr lang="en-US" sz="1100" b="0" i="1">
                          <a:latin typeface="Cambria Math"/>
                        </a:rPr>
                        <m:t>𝑚</m:t>
                      </m:r>
                      <m:r>
                        <a:rPr lang="uk-UA" sz="1100" b="0" i="1" baseline="-25000">
                          <a:latin typeface="Cambria Math"/>
                        </a:rPr>
                        <m:t>міс</m:t>
                      </m:r>
                    </m:e>
                  </m:nary>
                </m:oMath>
              </a14:m>
              <a:r>
                <a:rPr lang="uk-UA" sz="1100"/>
                <a:t> </a:t>
              </a:r>
              <a:r>
                <a:rPr lang="el-GR" sz="1100" baseline="-25000">
                  <a:latin typeface="Calibri"/>
                  <a:cs typeface="Calibri"/>
                </a:rPr>
                <a:t>ί</a:t>
              </a:r>
              <a:endParaRPr lang="uk-UA" sz="1100" baseline="-25000"/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1800225" y="54587775"/>
              <a:ext cx="91440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/>
                <a:t>     </a:t>
              </a:r>
              <a:r>
                <a:rPr lang="uk-UA" sz="1100" i="0">
                  <a:latin typeface="Cambria Math" panose="02040503050406030204" pitchFamily="18" charset="0"/>
                </a:rPr>
                <a:t>∑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uk-UA" sz="1100" b="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𝑖=1</a:t>
              </a:r>
              <a:r>
                <a:rPr lang="uk-UA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^𝑛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▒</a:t>
              </a:r>
              <a:r>
                <a:rPr lang="en-US" sz="1100" b="0" i="0">
                  <a:latin typeface="Cambria Math"/>
                </a:rPr>
                <a:t>𝑚</a:t>
              </a:r>
              <a:r>
                <a:rPr lang="uk-UA" sz="1100" b="0" i="0" baseline="-25000">
                  <a:latin typeface="Cambria Math"/>
                </a:rPr>
                <a:t>міс</a:t>
              </a:r>
              <a:r>
                <a:rPr lang="uk-UA" sz="1100"/>
                <a:t> </a:t>
              </a:r>
              <a:r>
                <a:rPr lang="el-GR" sz="1100" baseline="-25000">
                  <a:latin typeface="Calibri"/>
                  <a:cs typeface="Calibri"/>
                </a:rPr>
                <a:t>ί</a:t>
              </a:r>
              <a:endParaRPr lang="uk-UA" sz="1100" baseline="-25000"/>
            </a:p>
          </xdr:txBody>
        </xdr:sp>
      </mc:Fallback>
    </mc:AlternateContent>
    <xdr:clientData/>
  </xdr:oneCellAnchor>
  <xdr:oneCellAnchor>
    <xdr:from>
      <xdr:col>7</xdr:col>
      <xdr:colOff>0</xdr:colOff>
      <xdr:row>192</xdr:row>
      <xdr:rowOff>0</xdr:rowOff>
    </xdr:from>
    <xdr:ext cx="666749" cy="7334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914775" y="54187725"/>
              <a:ext cx="666749" cy="733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endParaRPr lang="en-US" sz="1100" i="1">
                <a:latin typeface="Cambria Math" panose="02040503050406030204" pitchFamily="18" charset="0"/>
              </a:endParaRPr>
            </a:p>
            <a:p>
              <a:endParaRPr lang="en-US" sz="1100" i="1">
                <a:latin typeface="Cambria Math" panose="02040503050406030204" pitchFamily="18" charset="0"/>
              </a:endParaRPr>
            </a:p>
            <a:p>
              <a14:m>
                <m:oMath xmlns:m="http://schemas.openxmlformats.org/officeDocument/2006/math">
                  <m:nary>
                    <m:naryPr>
                      <m:chr m:val="∑"/>
                      <m:limLoc m:val="subSup"/>
                      <m:ctrlPr>
                        <a:rPr lang="uk-UA" sz="11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1"/>
                        </m:rPr>
                        <a:rPr lang="en-US" sz="1100" b="0" i="1">
                          <a:latin typeface="Cambria Math" panose="02040503050406030204" pitchFamily="18" charset="0"/>
                        </a:rPr>
                        <m:t>𝑗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𝑤</m:t>
                      </m:r>
                    </m:sup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𝑚</m:t>
                      </m:r>
                      <m:r>
                        <a:rPr lang="uk-UA" sz="1100" b="0" i="1" baseline="-25000">
                          <a:latin typeface="Cambria Math" panose="02040503050406030204" pitchFamily="18" charset="0"/>
                        </a:rPr>
                        <m:t>міс</m:t>
                      </m:r>
                    </m:e>
                  </m:nary>
                </m:oMath>
              </a14:m>
              <a:r>
                <a:rPr lang="en-US" sz="1100"/>
                <a:t>j</a:t>
              </a:r>
              <a:endParaRPr lang="uk-UA" sz="1100"/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914775" y="54187725"/>
              <a:ext cx="666749" cy="733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endParaRPr lang="en-US" sz="1100" i="1">
                <a:latin typeface="Cambria Math" panose="02040503050406030204" pitchFamily="18" charset="0"/>
              </a:endParaRPr>
            </a:p>
            <a:p>
              <a:pPr/>
              <a:endParaRPr lang="en-US" sz="1100" i="1">
                <a:latin typeface="Cambria Math" panose="02040503050406030204" pitchFamily="18" charset="0"/>
              </a:endParaRPr>
            </a:p>
            <a:p>
              <a:pPr/>
              <a:r>
                <a:rPr lang="uk-UA" sz="1100" i="0">
                  <a:latin typeface="Cambria Math" panose="02040503050406030204" pitchFamily="18" charset="0"/>
                </a:rPr>
                <a:t>∑2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uk-UA" sz="1100" b="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𝑗=1</a:t>
              </a:r>
              <a:r>
                <a:rPr lang="uk-UA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^𝑤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▒</a:t>
              </a:r>
              <a:r>
                <a:rPr lang="en-US" sz="1100" b="0" i="0">
                  <a:latin typeface="Cambria Math" panose="02040503050406030204" pitchFamily="18" charset="0"/>
                </a:rPr>
                <a:t>𝑚</a:t>
              </a:r>
              <a:r>
                <a:rPr lang="uk-UA" sz="1100" b="0" i="0" baseline="-25000">
                  <a:latin typeface="Cambria Math" panose="02040503050406030204" pitchFamily="18" charset="0"/>
                </a:rPr>
                <a:t>міс</a:t>
              </a:r>
              <a:r>
                <a:rPr lang="en-US" sz="1100"/>
                <a:t>j</a:t>
              </a:r>
              <a:endParaRPr lang="uk-UA" sz="1100"/>
            </a:p>
          </xdr:txBody>
        </xdr:sp>
      </mc:Fallback>
    </mc:AlternateContent>
    <xdr:clientData/>
  </xdr:oneCellAnchor>
  <xdr:oneCellAnchor>
    <xdr:from>
      <xdr:col>2</xdr:col>
      <xdr:colOff>952499</xdr:colOff>
      <xdr:row>265</xdr:row>
      <xdr:rowOff>180976</xdr:rowOff>
    </xdr:from>
    <xdr:ext cx="962026" cy="438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1800224" y="75590401"/>
              <a:ext cx="962026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  </a:t>
              </a:r>
              <a:endParaRPr lang="uk-UA" sz="110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uk-UA" sz="11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  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uk-UA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=1</m:t>
                      </m:r>
                    </m:sub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</m:sup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𝑊</m:t>
                      </m:r>
                      <m:r>
                        <a:rPr lang="uk-UA" sz="1100" b="0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ел</m:t>
                      </m:r>
                      <m:r>
                        <a:rPr lang="en-US" sz="1100" b="0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uk-UA" sz="1100" b="0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міс</m:t>
                      </m:r>
                    </m:e>
                  </m:nary>
                </m:oMath>
              </a14:m>
              <a:r>
                <a:rPr 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l-GR" sz="11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ί</a:t>
              </a:r>
              <a:endParaRPr lang="uk-UA">
                <a:effectLst/>
              </a:endParaRPr>
            </a:p>
            <a:p>
              <a:endParaRPr lang="uk-UA" sz="11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1800224" y="75590401"/>
              <a:ext cx="962026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  </a:t>
              </a:r>
              <a:endParaRPr lang="uk-UA" sz="110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uk-UA" sz="11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  </a:t>
              </a:r>
              <a:r>
                <a:rPr lang="uk-U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∑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uk-UA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𝑖=1</a:t>
              </a:r>
              <a:r>
                <a:rPr lang="uk-UA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^𝑛</a:t>
              </a:r>
              <a:r>
                <a:rPr lang="uk-UA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</a:t>
              </a:r>
              <a:r>
                <a:rPr lang="en-US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𝑊</a:t>
              </a:r>
              <a:r>
                <a:rPr lang="uk-UA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ел</a:t>
              </a:r>
              <a:r>
                <a:rPr lang="en-US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uk-UA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міс</a:t>
              </a:r>
              <a:r>
                <a:rPr lang="en-US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</a:t>
              </a:r>
              <a:r>
                <a:rPr 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l-GR" sz="11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ί</a:t>
              </a:r>
              <a:endParaRPr lang="uk-UA">
                <a:effectLst/>
              </a:endParaRPr>
            </a:p>
            <a:p>
              <a:endParaRPr lang="uk-UA" sz="11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0</xdr:colOff>
      <xdr:row>267</xdr:row>
      <xdr:rowOff>0</xdr:rowOff>
    </xdr:from>
    <xdr:ext cx="91440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1800225" y="75942825"/>
              <a:ext cx="914400" cy="29527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     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kumimoji="0" lang="uk-UA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=1</m:t>
                      </m:r>
                    </m:sub>
                    <m:sup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</m:sup>
                    <m:e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/>
                          <a:ea typeface="+mn-ea"/>
                          <a:cs typeface="+mn-cs"/>
                        </a:rPr>
                        <m:t>𝑚</m:t>
                      </m:r>
                      <m:r>
                        <a:rPr kumimoji="0" lang="uk-UA" sz="1100" b="0" i="1" u="none" strike="noStrike" kern="0" cap="none" spc="0" normalizeH="0" baseline="-2500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/>
                          <a:ea typeface="+mn-ea"/>
                          <a:cs typeface="+mn-cs"/>
                        </a:rPr>
                        <m:t>міс</m:t>
                      </m:r>
                    </m:e>
                  </m:nary>
                </m:oMath>
              </a14:m>
              <a:r>
                <a:rPr kumimoji="0" lang="uk-UA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 </a:t>
              </a:r>
              <a:r>
                <a:rPr kumimoji="0" lang="el-GR" sz="1100" b="0" i="0" u="none" strike="noStrike" kern="0" cap="none" spc="0" normalizeH="0" baseline="-2500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/>
                  <a:ea typeface="+mn-ea"/>
                  <a:cs typeface="Calibri"/>
                </a:rPr>
                <a:t>ί</a:t>
              </a:r>
              <a:endParaRPr kumimoji="0" lang="uk-UA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1800225" y="75942825"/>
              <a:ext cx="914400" cy="29527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     </a:t>
              </a:r>
              <a:r>
                <a:rPr kumimoji="0" lang="uk-UA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∑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kumimoji="0" lang="uk-UA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𝑖=1</a:t>
              </a:r>
              <a:r>
                <a:rPr kumimoji="0" lang="uk-UA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^𝑛</a:t>
              </a:r>
              <a:r>
                <a:rPr kumimoji="0" lang="uk-UA" sz="1100" b="0" i="0" u="none" strike="noStrike" kern="0" cap="none" spc="0" normalizeH="0" baseline="-2500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▒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+mn-ea"/>
                  <a:cs typeface="+mn-cs"/>
                </a:rPr>
                <a:t>𝑚</a:t>
              </a:r>
              <a:r>
                <a:rPr kumimoji="0" lang="uk-UA" sz="1100" b="0" i="0" u="none" strike="noStrike" kern="0" cap="none" spc="0" normalizeH="0" baseline="-2500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+mn-ea"/>
                  <a:cs typeface="+mn-cs"/>
                </a:rPr>
                <a:t>міс</a:t>
              </a:r>
              <a:r>
                <a:rPr kumimoji="0" lang="uk-UA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 </a:t>
              </a:r>
              <a:r>
                <a:rPr kumimoji="0" lang="el-GR" sz="1100" b="0" i="0" u="none" strike="noStrike" kern="0" cap="none" spc="0" normalizeH="0" baseline="-2500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/>
                  <a:ea typeface="+mn-ea"/>
                  <a:cs typeface="Calibri"/>
                </a:rPr>
                <a:t>ί</a:t>
              </a:r>
              <a:endParaRPr kumimoji="0" lang="uk-UA" sz="1100" b="0" i="0" u="none" strike="noStrike" kern="0" cap="none" spc="0" normalizeH="0" baseline="-2500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13</xdr:col>
      <xdr:colOff>633412</xdr:colOff>
      <xdr:row>173</xdr:row>
      <xdr:rowOff>90487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586662" y="28265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7"/>
  <sheetViews>
    <sheetView tabSelected="1" topLeftCell="A29" zoomScaleNormal="100" workbookViewId="0">
      <selection activeCell="AA272" sqref="AA272"/>
    </sheetView>
  </sheetViews>
  <sheetFormatPr defaultRowHeight="15" x14ac:dyDescent="0.25"/>
  <cols>
    <col min="1" max="1" width="5.42578125" customWidth="1"/>
    <col min="2" max="2" width="10.42578125" customWidth="1"/>
    <col min="3" max="3" width="14.28515625" customWidth="1"/>
    <col min="4" max="4" width="14.85546875" customWidth="1"/>
    <col min="5" max="5" width="4" customWidth="1"/>
    <col min="6" max="6" width="9.28515625" customWidth="1"/>
    <col min="7" max="7" width="3.5703125" customWidth="1"/>
    <col min="8" max="8" width="10.140625" customWidth="1"/>
    <col min="9" max="9" width="2.85546875" customWidth="1"/>
    <col min="10" max="10" width="12.140625" customWidth="1"/>
    <col min="11" max="11" width="3.140625" customWidth="1"/>
    <col min="12" max="12" width="11.28515625" customWidth="1"/>
    <col min="13" max="13" width="2.85546875" customWidth="1"/>
    <col min="14" max="14" width="11.42578125" customWidth="1"/>
    <col min="15" max="15" width="3.42578125" customWidth="1"/>
    <col min="16" max="16" width="10" customWidth="1"/>
    <col min="17" max="17" width="2.85546875" customWidth="1"/>
    <col min="18" max="18" width="12.140625" customWidth="1"/>
    <col min="19" max="19" width="2.42578125" customWidth="1"/>
    <col min="20" max="20" width="11.7109375" customWidth="1"/>
    <col min="21" max="21" width="2.85546875" customWidth="1"/>
    <col min="22" max="22" width="11.28515625" customWidth="1"/>
    <col min="23" max="23" width="2.85546875" customWidth="1"/>
    <col min="24" max="24" width="11.28515625" customWidth="1"/>
    <col min="25" max="25" width="3.140625" customWidth="1"/>
    <col min="26" max="26" width="9.140625" customWidth="1"/>
    <col min="27" max="27" width="11" customWidth="1"/>
    <col min="29" max="29" width="3.85546875" customWidth="1"/>
    <col min="30" max="30" width="12.42578125" customWidth="1"/>
  </cols>
  <sheetData>
    <row r="1" spans="2:27" ht="18.75" x14ac:dyDescent="0.3">
      <c r="B1" s="9" t="s">
        <v>210</v>
      </c>
      <c r="C1" s="9"/>
      <c r="D1" s="9"/>
      <c r="E1" s="9"/>
      <c r="F1" s="9"/>
      <c r="G1" s="9"/>
      <c r="H1" s="9"/>
      <c r="I1" s="9"/>
    </row>
    <row r="2" spans="2:27" ht="18.75" x14ac:dyDescent="0.3">
      <c r="B2" s="268" t="s">
        <v>441</v>
      </c>
      <c r="C2" s="9"/>
      <c r="D2" s="9"/>
      <c r="E2" s="9"/>
      <c r="F2" s="9"/>
      <c r="G2" s="9"/>
      <c r="H2" s="9"/>
      <c r="I2" s="9"/>
    </row>
    <row r="3" spans="2:27" ht="18.75" customHeight="1" x14ac:dyDescent="0.25">
      <c r="B3" s="385" t="s">
        <v>442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</row>
    <row r="4" spans="2:27" ht="18.75" x14ac:dyDescent="0.3">
      <c r="B4" s="164" t="s">
        <v>153</v>
      </c>
      <c r="C4" s="9"/>
      <c r="D4" s="9"/>
      <c r="E4" s="9"/>
      <c r="F4" s="9"/>
      <c r="G4" s="9"/>
      <c r="H4" s="9"/>
      <c r="I4" s="9"/>
    </row>
    <row r="5" spans="2:27" ht="18.75" x14ac:dyDescent="0.3">
      <c r="B5" s="165" t="s">
        <v>154</v>
      </c>
      <c r="C5" s="9"/>
      <c r="D5" s="9"/>
      <c r="E5" s="9"/>
      <c r="F5" s="9"/>
      <c r="G5" s="9"/>
      <c r="H5" s="9"/>
      <c r="I5" s="9"/>
    </row>
    <row r="6" spans="2:27" x14ac:dyDescent="0.25">
      <c r="B6" t="s">
        <v>182</v>
      </c>
    </row>
    <row r="7" spans="2:27" x14ac:dyDescent="0.25">
      <c r="B7" t="s">
        <v>186</v>
      </c>
    </row>
    <row r="8" spans="2:27" x14ac:dyDescent="0.25">
      <c r="B8" s="68"/>
      <c r="C8" s="52" t="s">
        <v>55</v>
      </c>
      <c r="D8" t="s">
        <v>183</v>
      </c>
    </row>
    <row r="9" spans="2:27" x14ac:dyDescent="0.25">
      <c r="B9" s="73"/>
      <c r="C9" s="52" t="s">
        <v>55</v>
      </c>
      <c r="D9" t="s">
        <v>59</v>
      </c>
    </row>
    <row r="10" spans="2:27" ht="18.75" x14ac:dyDescent="0.3">
      <c r="B10" s="359" t="s">
        <v>80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19"/>
    </row>
    <row r="11" spans="2:27" ht="30" x14ac:dyDescent="0.25">
      <c r="B11" s="4" t="s">
        <v>22</v>
      </c>
      <c r="C11" s="11" t="s">
        <v>24</v>
      </c>
      <c r="D11" s="5" t="s">
        <v>0</v>
      </c>
      <c r="E11" s="5"/>
      <c r="F11" s="5" t="s">
        <v>1</v>
      </c>
      <c r="G11" s="5"/>
      <c r="H11" s="5" t="s">
        <v>2</v>
      </c>
      <c r="I11" s="5"/>
      <c r="J11" s="5" t="s">
        <v>3</v>
      </c>
      <c r="K11" s="5"/>
      <c r="L11" s="5" t="s">
        <v>4</v>
      </c>
      <c r="M11" s="5"/>
      <c r="N11" s="5" t="s">
        <v>5</v>
      </c>
      <c r="O11" s="5"/>
      <c r="P11" s="5" t="s">
        <v>6</v>
      </c>
      <c r="Q11" s="5"/>
      <c r="R11" s="5" t="s">
        <v>7</v>
      </c>
      <c r="S11" s="5"/>
      <c r="T11" s="5" t="s">
        <v>8</v>
      </c>
      <c r="U11" s="5"/>
      <c r="V11" s="5" t="s">
        <v>9</v>
      </c>
      <c r="W11" s="5"/>
      <c r="X11" s="5" t="s">
        <v>10</v>
      </c>
      <c r="Y11" s="5"/>
      <c r="Z11" s="5" t="s">
        <v>11</v>
      </c>
      <c r="AA11" s="11" t="s">
        <v>30</v>
      </c>
    </row>
    <row r="12" spans="2:27" x14ac:dyDescent="0.25">
      <c r="B12" s="327" t="s">
        <v>79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9"/>
    </row>
    <row r="13" spans="2:27" ht="69" customHeight="1" x14ac:dyDescent="0.25">
      <c r="B13" s="360">
        <v>2022</v>
      </c>
      <c r="C13" s="184" t="s">
        <v>425</v>
      </c>
      <c r="D13" s="176">
        <v>72.599999999999994</v>
      </c>
      <c r="E13" s="177"/>
      <c r="F13" s="176">
        <v>57.332000000000001</v>
      </c>
      <c r="G13" s="177"/>
      <c r="H13" s="176">
        <v>50.444000000000003</v>
      </c>
      <c r="I13" s="177"/>
      <c r="J13" s="176">
        <v>12.3</v>
      </c>
      <c r="K13" s="177"/>
      <c r="L13" s="177">
        <v>0</v>
      </c>
      <c r="M13" s="177"/>
      <c r="N13" s="177">
        <v>0</v>
      </c>
      <c r="O13" s="177"/>
      <c r="P13" s="177">
        <v>0</v>
      </c>
      <c r="Q13" s="177"/>
      <c r="R13" s="177">
        <v>0</v>
      </c>
      <c r="S13" s="177"/>
      <c r="T13" s="177">
        <v>0</v>
      </c>
      <c r="U13" s="177"/>
      <c r="V13" s="194">
        <v>0</v>
      </c>
      <c r="W13" s="177"/>
      <c r="X13" s="176">
        <v>45.4</v>
      </c>
      <c r="Y13" s="177"/>
      <c r="Z13" s="176">
        <v>64.55</v>
      </c>
      <c r="AA13" s="177">
        <f>SUM(D13:Z13)</f>
        <v>302.62599999999998</v>
      </c>
    </row>
    <row r="14" spans="2:27" ht="64.5" customHeight="1" x14ac:dyDescent="0.25">
      <c r="B14" s="361"/>
      <c r="C14" s="39" t="s">
        <v>426</v>
      </c>
      <c r="D14" s="176">
        <v>-1.3</v>
      </c>
      <c r="E14" s="177"/>
      <c r="F14" s="176">
        <v>1.8</v>
      </c>
      <c r="G14" s="177"/>
      <c r="H14" s="176">
        <v>2.6</v>
      </c>
      <c r="I14" s="177"/>
      <c r="J14" s="176">
        <v>2.5</v>
      </c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94"/>
      <c r="W14" s="177"/>
      <c r="X14" s="176">
        <v>3.1</v>
      </c>
      <c r="Y14" s="177"/>
      <c r="Z14" s="176">
        <v>-0.7</v>
      </c>
      <c r="AA14" s="177"/>
    </row>
    <row r="15" spans="2:27" ht="42" customHeight="1" x14ac:dyDescent="0.25">
      <c r="B15" s="361"/>
      <c r="C15" s="39" t="s">
        <v>422</v>
      </c>
      <c r="D15" s="176">
        <v>31</v>
      </c>
      <c r="E15" s="177"/>
      <c r="F15" s="176">
        <v>28</v>
      </c>
      <c r="G15" s="177"/>
      <c r="H15" s="176">
        <v>31</v>
      </c>
      <c r="I15" s="177"/>
      <c r="J15" s="176">
        <v>12</v>
      </c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94"/>
      <c r="W15" s="177"/>
      <c r="X15" s="176">
        <v>30</v>
      </c>
      <c r="Y15" s="177"/>
      <c r="Z15" s="176">
        <v>31</v>
      </c>
      <c r="AA15" s="177">
        <f>SUM(D15:Z15)</f>
        <v>163</v>
      </c>
    </row>
    <row r="16" spans="2:27" ht="52.5" customHeight="1" x14ac:dyDescent="0.25">
      <c r="B16" s="362"/>
      <c r="C16" s="38" t="s">
        <v>427</v>
      </c>
      <c r="D16" s="178">
        <f>(F43*(F45-F44))/F46*F47*D13/(D15*(F45-D14))</f>
        <v>57.982924954036434</v>
      </c>
      <c r="E16" s="177"/>
      <c r="F16" s="179">
        <f>(F43*(F45-F44))/F46*F47*F13/(F15*(F45-F14))</f>
        <v>60.395773544973558</v>
      </c>
      <c r="G16" s="177"/>
      <c r="H16" s="179">
        <f>(F43*(F45-F44))/F46*F47*H13/(H15*(F45-H14))</f>
        <v>50.490492165898623</v>
      </c>
      <c r="I16" s="179"/>
      <c r="J16" s="179">
        <f>(F43*(F45-F44))/F46*F47*J13/(J15*(F45-J14))</f>
        <v>31.599096774193558</v>
      </c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95"/>
      <c r="W16" s="177"/>
      <c r="X16" s="179">
        <f>(F43*(F45-F44))/F46*F47*X13/(X15*(F45-X14))</f>
        <v>48.532295302013438</v>
      </c>
      <c r="Y16" s="177"/>
      <c r="Z16" s="179">
        <f>(F43*(F45-F44))/F46*F47*Z13/(Z15*(F45-Z14))</f>
        <v>53.207817836812154</v>
      </c>
      <c r="AA16" s="186">
        <f>SUM(D16:Z16)</f>
        <v>302.20840057792776</v>
      </c>
    </row>
    <row r="17" spans="2:27" ht="65.25" x14ac:dyDescent="0.25">
      <c r="B17" s="355">
        <v>2023</v>
      </c>
      <c r="C17" s="184" t="s">
        <v>425</v>
      </c>
      <c r="D17" s="176">
        <v>69.989999999999995</v>
      </c>
      <c r="E17" s="177"/>
      <c r="F17" s="176">
        <v>65.66</v>
      </c>
      <c r="G17" s="177"/>
      <c r="H17" s="176">
        <v>49.405000000000001</v>
      </c>
      <c r="I17" s="177"/>
      <c r="J17" s="176">
        <v>11.5</v>
      </c>
      <c r="K17" s="177"/>
      <c r="L17" s="177">
        <v>0</v>
      </c>
      <c r="M17" s="177"/>
      <c r="N17" s="177">
        <v>0</v>
      </c>
      <c r="O17" s="177"/>
      <c r="P17" s="177">
        <v>0</v>
      </c>
      <c r="Q17" s="177"/>
      <c r="R17" s="177">
        <v>0</v>
      </c>
      <c r="S17" s="177"/>
      <c r="T17" s="177">
        <v>0</v>
      </c>
      <c r="U17" s="177"/>
      <c r="V17" s="194">
        <v>0</v>
      </c>
      <c r="W17" s="177"/>
      <c r="X17" s="176">
        <v>44.9</v>
      </c>
      <c r="Y17" s="177"/>
      <c r="Z17" s="176">
        <v>58.8</v>
      </c>
      <c r="AA17" s="177">
        <f>SUM(D17:Z17)</f>
        <v>300.255</v>
      </c>
    </row>
    <row r="18" spans="2:27" ht="68.25" customHeight="1" x14ac:dyDescent="0.25">
      <c r="B18" s="356"/>
      <c r="C18" s="39" t="s">
        <v>426</v>
      </c>
      <c r="D18" s="176">
        <v>-0.3</v>
      </c>
      <c r="E18" s="177"/>
      <c r="F18" s="176">
        <v>-0.2</v>
      </c>
      <c r="G18" s="177"/>
      <c r="H18" s="176">
        <v>4.8</v>
      </c>
      <c r="I18" s="177"/>
      <c r="J18" s="176">
        <v>2.9</v>
      </c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94"/>
      <c r="W18" s="177"/>
      <c r="X18" s="176">
        <v>4.0999999999999996</v>
      </c>
      <c r="Y18" s="177"/>
      <c r="Z18" s="176">
        <v>0.7</v>
      </c>
      <c r="AA18" s="177"/>
    </row>
    <row r="19" spans="2:27" ht="40.5" x14ac:dyDescent="0.25">
      <c r="B19" s="356"/>
      <c r="C19" s="39" t="s">
        <v>422</v>
      </c>
      <c r="D19" s="176">
        <v>31</v>
      </c>
      <c r="E19" s="177"/>
      <c r="F19" s="176">
        <v>28</v>
      </c>
      <c r="G19" s="177"/>
      <c r="H19" s="176">
        <v>31</v>
      </c>
      <c r="I19" s="177"/>
      <c r="J19" s="176">
        <v>10</v>
      </c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94"/>
      <c r="W19" s="177"/>
      <c r="X19" s="176">
        <v>30</v>
      </c>
      <c r="Y19" s="177"/>
      <c r="Z19" s="176">
        <v>31</v>
      </c>
      <c r="AA19" s="177">
        <f>SUM(D19:Z19)</f>
        <v>161</v>
      </c>
    </row>
    <row r="20" spans="2:27" ht="54.75" customHeight="1" x14ac:dyDescent="0.25">
      <c r="B20" s="357"/>
      <c r="C20" s="38" t="s">
        <v>427</v>
      </c>
      <c r="D20" s="179">
        <f>(F43*(F45-F44))/F46*F47*(D17/(D19*(F45-D18)))</f>
        <v>58.952973030142786</v>
      </c>
      <c r="E20" s="177"/>
      <c r="F20" s="179">
        <f>(F43*(F45-F44))/F46*F47*(F17/(F19*(F45-F18)))</f>
        <v>61.567846153846169</v>
      </c>
      <c r="G20" s="177"/>
      <c r="H20" s="179">
        <f>(F43*(F45-F44))/F46*F47*(H17/(H19*(F45-H18)))</f>
        <v>57.692290322580661</v>
      </c>
      <c r="I20" s="177"/>
      <c r="J20" s="179">
        <f>(F43*(F45-F44))/F46*F47*(J17/(J19*(F45-J18)))</f>
        <v>36.391788079470203</v>
      </c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95"/>
      <c r="W20" s="179"/>
      <c r="X20" s="179">
        <f>(F43*(F45-F44))/F46*F47*(X17/(X19*(F45-X18)))</f>
        <v>51.45087769784174</v>
      </c>
      <c r="Y20" s="177"/>
      <c r="Z20" s="179">
        <f>(F43*(F45-F44))/F46*F47*(Z17/(Z19*(F45-Z18)))</f>
        <v>52.390438187581573</v>
      </c>
      <c r="AA20" s="186">
        <f>SUM(D20:Z20)</f>
        <v>318.44621347146312</v>
      </c>
    </row>
    <row r="21" spans="2:27" ht="65.25" x14ac:dyDescent="0.25">
      <c r="B21" s="358">
        <v>2024</v>
      </c>
      <c r="C21" s="184" t="s">
        <v>425</v>
      </c>
      <c r="D21" s="176">
        <v>74.122</v>
      </c>
      <c r="E21" s="177"/>
      <c r="F21" s="176">
        <v>64.760000000000005</v>
      </c>
      <c r="G21" s="177"/>
      <c r="H21" s="176">
        <v>45.576999999999998</v>
      </c>
      <c r="I21" s="177"/>
      <c r="J21" s="176">
        <v>16.649999999999999</v>
      </c>
      <c r="K21" s="177"/>
      <c r="L21" s="177">
        <v>0</v>
      </c>
      <c r="M21" s="177"/>
      <c r="N21" s="177">
        <v>0</v>
      </c>
      <c r="O21" s="177"/>
      <c r="P21" s="177">
        <v>0</v>
      </c>
      <c r="Q21" s="177"/>
      <c r="R21" s="177">
        <v>0</v>
      </c>
      <c r="S21" s="177"/>
      <c r="T21" s="177">
        <v>0</v>
      </c>
      <c r="U21" s="177"/>
      <c r="V21" s="194">
        <v>0</v>
      </c>
      <c r="W21" s="177"/>
      <c r="X21" s="176">
        <v>50.828000000000003</v>
      </c>
      <c r="Y21" s="177"/>
      <c r="Z21" s="176">
        <v>69.997</v>
      </c>
      <c r="AA21" s="177">
        <f>SUM(D21:Z21)</f>
        <v>321.93400000000003</v>
      </c>
    </row>
    <row r="22" spans="2:27" ht="64.5" customHeight="1" x14ac:dyDescent="0.25">
      <c r="B22" s="358"/>
      <c r="C22" s="39" t="s">
        <v>426</v>
      </c>
      <c r="D22" s="176">
        <v>-2.6</v>
      </c>
      <c r="E22" s="177"/>
      <c r="F22" s="180">
        <v>2.9</v>
      </c>
      <c r="G22" s="181"/>
      <c r="H22" s="176">
        <v>4.8</v>
      </c>
      <c r="I22" s="177"/>
      <c r="J22" s="180">
        <v>3.5</v>
      </c>
      <c r="K22" s="181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94"/>
      <c r="W22" s="177"/>
      <c r="X22" s="176">
        <v>2.7</v>
      </c>
      <c r="Y22" s="177"/>
      <c r="Z22" s="193">
        <v>0</v>
      </c>
      <c r="AA22" s="177"/>
    </row>
    <row r="23" spans="2:27" ht="40.5" x14ac:dyDescent="0.25">
      <c r="B23" s="358"/>
      <c r="C23" s="39" t="s">
        <v>422</v>
      </c>
      <c r="D23" s="176">
        <v>31</v>
      </c>
      <c r="E23" s="177"/>
      <c r="F23" s="176">
        <v>29</v>
      </c>
      <c r="G23" s="177"/>
      <c r="H23" s="176">
        <v>31</v>
      </c>
      <c r="I23" s="177"/>
      <c r="J23" s="176">
        <v>12</v>
      </c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94"/>
      <c r="W23" s="177"/>
      <c r="X23" s="176">
        <v>30</v>
      </c>
      <c r="Y23" s="177"/>
      <c r="Z23" s="176">
        <v>31</v>
      </c>
      <c r="AA23" s="177">
        <f>SUM(D23:Z23)</f>
        <v>164</v>
      </c>
    </row>
    <row r="24" spans="2:27" ht="51" customHeight="1" x14ac:dyDescent="0.25">
      <c r="B24" s="358"/>
      <c r="C24" s="38" t="s">
        <v>427</v>
      </c>
      <c r="D24" s="179">
        <f>(F43*(F45-F44)/F46*F47*D21/(D23*(F45-D22)))</f>
        <v>55.462662824929545</v>
      </c>
      <c r="E24" s="177"/>
      <c r="F24" s="179">
        <f>(F43*(F45-F44)/F46*F47*F21/(F23*(F45-F22)))</f>
        <v>70.666632564512469</v>
      </c>
      <c r="G24" s="181"/>
      <c r="H24" s="179">
        <f>(F43*(F45-F44)/F46*F47*H21/(H23*(F45-H22)))</f>
        <v>53.222174193548398</v>
      </c>
      <c r="I24" s="177"/>
      <c r="J24" s="179">
        <f>(F43*(F45-F44)/F46*F47*J21/(J23*(F45-J22)))</f>
        <v>45.724344827586215</v>
      </c>
      <c r="K24" s="181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9"/>
      <c r="W24" s="177"/>
      <c r="X24" s="179">
        <f>(F43*(F45-F44)/F46*F47*X21/(X23*(F45-X22)))</f>
        <v>52.9142734640523</v>
      </c>
      <c r="Y24" s="177"/>
      <c r="Z24" s="179">
        <f>(F43*(F45-F44)/F46*F47*Z21/(Z23*(F45-Z22)))</f>
        <v>59.941516989247319</v>
      </c>
      <c r="AA24" s="186">
        <f>SUM(D24:Z24)</f>
        <v>337.9316048638762</v>
      </c>
    </row>
    <row r="25" spans="2:27" ht="20.25" customHeight="1" x14ac:dyDescent="0.25">
      <c r="B25" s="366" t="s">
        <v>58</v>
      </c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186">
        <f>(AA16+AA20+AA24)/3</f>
        <v>319.52873963775568</v>
      </c>
    </row>
    <row r="26" spans="2:27" ht="19.5" customHeight="1" x14ac:dyDescent="0.25">
      <c r="B26" s="366" t="s">
        <v>161</v>
      </c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186">
        <f>AA25*1.163</f>
        <v>371.61192419870986</v>
      </c>
    </row>
    <row r="27" spans="2:27" ht="19.5" customHeight="1" x14ac:dyDescent="0.25">
      <c r="B27" s="166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82"/>
    </row>
    <row r="28" spans="2:27" ht="30" customHeight="1" x14ac:dyDescent="0.25">
      <c r="B28" s="4" t="s">
        <v>22</v>
      </c>
      <c r="C28" s="11" t="s">
        <v>24</v>
      </c>
      <c r="D28" s="5" t="s">
        <v>0</v>
      </c>
      <c r="E28" s="5"/>
      <c r="F28" s="5" t="s">
        <v>1</v>
      </c>
      <c r="G28" s="5"/>
      <c r="H28" s="5" t="s">
        <v>2</v>
      </c>
      <c r="I28" s="5"/>
      <c r="J28" s="5" t="s">
        <v>3</v>
      </c>
      <c r="K28" s="5"/>
      <c r="L28" s="5" t="s">
        <v>4</v>
      </c>
      <c r="M28" s="5"/>
      <c r="N28" s="5" t="s">
        <v>5</v>
      </c>
      <c r="O28" s="5"/>
      <c r="P28" s="5" t="s">
        <v>6</v>
      </c>
      <c r="Q28" s="5"/>
      <c r="R28" s="5" t="s">
        <v>7</v>
      </c>
      <c r="S28" s="5"/>
      <c r="T28" s="5" t="s">
        <v>8</v>
      </c>
      <c r="U28" s="5"/>
      <c r="V28" s="5" t="s">
        <v>9</v>
      </c>
      <c r="W28" s="5"/>
      <c r="X28" s="5" t="s">
        <v>10</v>
      </c>
      <c r="Y28" s="5"/>
      <c r="Z28" s="5" t="s">
        <v>11</v>
      </c>
      <c r="AA28" s="11" t="s">
        <v>30</v>
      </c>
    </row>
    <row r="29" spans="2:27" ht="17.25" customHeight="1" x14ac:dyDescent="0.25">
      <c r="B29" s="363" t="s">
        <v>193</v>
      </c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65"/>
    </row>
    <row r="30" spans="2:27" ht="68.25" customHeight="1" x14ac:dyDescent="0.25">
      <c r="B30" s="358">
        <v>2025</v>
      </c>
      <c r="C30" s="184" t="s">
        <v>425</v>
      </c>
      <c r="D30" s="176">
        <v>49.83</v>
      </c>
      <c r="E30" s="177"/>
      <c r="F30" s="188">
        <v>73.22</v>
      </c>
      <c r="G30" s="181"/>
      <c r="H30" s="176">
        <v>34.369999999999997</v>
      </c>
      <c r="I30" s="177"/>
      <c r="J30" s="189">
        <v>10.8058</v>
      </c>
      <c r="K30" s="181"/>
      <c r="L30" s="177">
        <v>0</v>
      </c>
      <c r="M30" s="177"/>
      <c r="N30" s="177">
        <v>0</v>
      </c>
      <c r="O30" s="177"/>
      <c r="P30" s="177">
        <v>0</v>
      </c>
      <c r="Q30" s="177"/>
      <c r="R30" s="177">
        <v>0</v>
      </c>
      <c r="S30" s="177"/>
      <c r="T30" s="177">
        <v>0</v>
      </c>
      <c r="U30" s="177"/>
      <c r="V30" s="259">
        <v>0</v>
      </c>
      <c r="W30" s="177"/>
      <c r="X30" s="176">
        <v>39.5</v>
      </c>
      <c r="Y30" s="177"/>
      <c r="Z30" s="188">
        <v>62.3</v>
      </c>
      <c r="AA30" s="178">
        <f>SUM(D30:Z30)</f>
        <v>270.0258</v>
      </c>
    </row>
    <row r="31" spans="2:27" ht="63.75" customHeight="1" x14ac:dyDescent="0.25">
      <c r="B31" s="358"/>
      <c r="C31" s="39" t="s">
        <v>426</v>
      </c>
      <c r="D31" s="176">
        <v>2.1</v>
      </c>
      <c r="E31" s="177"/>
      <c r="F31" s="180">
        <v>-3.7</v>
      </c>
      <c r="G31" s="181"/>
      <c r="H31" s="176">
        <v>7.4</v>
      </c>
      <c r="I31" s="177"/>
      <c r="J31" s="180">
        <v>5.0999999999999996</v>
      </c>
      <c r="K31" s="181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96"/>
      <c r="W31" s="177"/>
      <c r="X31" s="176">
        <v>6.2</v>
      </c>
      <c r="Y31" s="177"/>
      <c r="Z31" s="180">
        <v>1</v>
      </c>
      <c r="AA31" s="177"/>
    </row>
    <row r="32" spans="2:27" ht="37.5" customHeight="1" x14ac:dyDescent="0.25">
      <c r="B32" s="358"/>
      <c r="C32" s="39" t="s">
        <v>422</v>
      </c>
      <c r="D32" s="176">
        <v>31</v>
      </c>
      <c r="E32" s="177"/>
      <c r="F32" s="176">
        <v>28</v>
      </c>
      <c r="G32" s="177"/>
      <c r="H32" s="176">
        <v>31</v>
      </c>
      <c r="I32" s="177"/>
      <c r="J32" s="176">
        <v>11</v>
      </c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94"/>
      <c r="W32" s="177"/>
      <c r="X32" s="176">
        <v>30</v>
      </c>
      <c r="Y32" s="177"/>
      <c r="Z32" s="176">
        <v>31</v>
      </c>
      <c r="AA32" s="177">
        <f>SUM(D32:Z32)</f>
        <v>162</v>
      </c>
    </row>
    <row r="33" spans="1:27" ht="54.75" customHeight="1" x14ac:dyDescent="0.25">
      <c r="B33" s="358"/>
      <c r="C33" s="38" t="s">
        <v>427</v>
      </c>
      <c r="D33" s="179">
        <f>(F43*(F45-F44)/F46*F47*D30/(D32*(F45-D31)))</f>
        <v>48.307500912964088</v>
      </c>
      <c r="E33" s="177"/>
      <c r="F33" s="179">
        <f>(F43*(F45-F44)/F46*F47*F30/(F32*(F45-F31)))</f>
        <v>57.583023041474661</v>
      </c>
      <c r="G33" s="181"/>
      <c r="H33" s="179">
        <f>(F43*(F45-F44)/F46*F47*H30/(H32*(F45-H31)))</f>
        <v>49.979795496043835</v>
      </c>
      <c r="I33" s="177"/>
      <c r="J33" s="179">
        <f>F43*(F45-F44)/F46*F47*J30/(J32*(F45-J31))</f>
        <v>36.38790325581396</v>
      </c>
      <c r="K33" s="181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9"/>
      <c r="W33" s="177"/>
      <c r="X33" s="179">
        <f>(F43*(F45-F44)/F46*F47*X30/(X32*(F45-X31)))</f>
        <v>53.318305084745774</v>
      </c>
      <c r="Y33" s="177"/>
      <c r="Z33" s="179">
        <f>(F43*(F45-F44)/F46*F47*Z30/(Z32*(F45-Z31)))</f>
        <v>56.488485768500958</v>
      </c>
      <c r="AA33" s="186">
        <f>SUM(D33:Z33)</f>
        <v>302.06501355954327</v>
      </c>
    </row>
    <row r="34" spans="1:27" ht="50.25" customHeight="1" x14ac:dyDescent="0.25">
      <c r="B34" s="200"/>
      <c r="C34" s="38" t="s">
        <v>211</v>
      </c>
      <c r="D34" s="201"/>
      <c r="E34" s="202"/>
      <c r="F34" s="201"/>
      <c r="G34" s="203"/>
      <c r="H34" s="201"/>
      <c r="I34" s="202"/>
      <c r="J34" s="201"/>
      <c r="K34" s="203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1"/>
      <c r="W34" s="202"/>
      <c r="X34" s="201"/>
      <c r="Y34" s="202"/>
      <c r="Z34" s="204"/>
      <c r="AA34" s="186">
        <f>AA33*1.163</f>
        <v>351.30161076974883</v>
      </c>
    </row>
    <row r="35" spans="1:27" ht="18" x14ac:dyDescent="0.35">
      <c r="B35" s="293" t="s">
        <v>60</v>
      </c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5"/>
      <c r="AA35" s="186">
        <f>(AA25-AA33)/AA25*100</f>
        <v>5.4654633251490097</v>
      </c>
    </row>
    <row r="36" spans="1:27" ht="18" x14ac:dyDescent="0.35">
      <c r="B36" s="293" t="s">
        <v>61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5"/>
      <c r="AA36" s="71">
        <f>AA35/100*AA30</f>
        <v>14.758161067440215</v>
      </c>
    </row>
    <row r="37" spans="1:27" ht="18" x14ac:dyDescent="0.35">
      <c r="B37" s="293" t="s">
        <v>187</v>
      </c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5"/>
      <c r="AA37" s="199">
        <f>AA36*1.163</f>
        <v>17.163741321432969</v>
      </c>
    </row>
    <row r="38" spans="1:27" x14ac:dyDescent="0.25">
      <c r="A38" s="10"/>
      <c r="C38" s="2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</row>
    <row r="39" spans="1:27" ht="22.5" customHeight="1" x14ac:dyDescent="0.35">
      <c r="A39" s="21" t="s">
        <v>45</v>
      </c>
      <c r="B39" s="21" t="s">
        <v>420</v>
      </c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2.5" customHeight="1" x14ac:dyDescent="0.35">
      <c r="C40" s="290" t="s">
        <v>13</v>
      </c>
      <c r="D40" s="6" t="s">
        <v>15</v>
      </c>
      <c r="E40" s="6"/>
      <c r="F40" s="6" t="s">
        <v>17</v>
      </c>
      <c r="G40" s="1"/>
      <c r="H40" s="274" t="s">
        <v>16</v>
      </c>
      <c r="I40" s="15"/>
      <c r="J40" s="291" t="s">
        <v>423</v>
      </c>
      <c r="K40" s="291"/>
      <c r="L40" s="291"/>
      <c r="M40" s="1"/>
      <c r="N40" s="12"/>
      <c r="O40" s="1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 x14ac:dyDescent="0.35">
      <c r="C41" s="290"/>
      <c r="D41" s="310" t="s">
        <v>14</v>
      </c>
      <c r="E41" s="310"/>
      <c r="F41" s="310"/>
      <c r="G41" s="1"/>
      <c r="H41" s="274"/>
      <c r="I41" s="15"/>
      <c r="J41" s="286" t="s">
        <v>424</v>
      </c>
      <c r="K41" s="286"/>
      <c r="L41" s="28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.75" x14ac:dyDescent="0.35">
      <c r="C43" s="8" t="s">
        <v>192</v>
      </c>
      <c r="D43" s="1" t="s">
        <v>15</v>
      </c>
      <c r="E43" s="1" t="s">
        <v>18</v>
      </c>
      <c r="F43" s="74">
        <v>176</v>
      </c>
      <c r="G43" s="7" t="s">
        <v>49</v>
      </c>
      <c r="H43" s="54" t="s">
        <v>191</v>
      </c>
      <c r="I43" s="54"/>
      <c r="J43" s="54"/>
      <c r="K43" s="54"/>
      <c r="L43" s="54"/>
      <c r="M43" s="54"/>
      <c r="N43" s="54"/>
      <c r="O43" s="65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1"/>
      <c r="AA43" s="1"/>
    </row>
    <row r="44" spans="1:27" ht="18.75" x14ac:dyDescent="0.35">
      <c r="C44" s="171"/>
      <c r="D44" s="1" t="s">
        <v>19</v>
      </c>
      <c r="E44" s="1" t="s">
        <v>18</v>
      </c>
      <c r="F44" s="74">
        <v>-0.1</v>
      </c>
      <c r="G44" s="36" t="s">
        <v>50</v>
      </c>
      <c r="H44" s="54" t="s">
        <v>206</v>
      </c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</row>
    <row r="45" spans="1:27" ht="18.75" x14ac:dyDescent="0.35">
      <c r="C45" s="172"/>
      <c r="D45" s="1" t="s">
        <v>20</v>
      </c>
      <c r="E45" s="1" t="s">
        <v>18</v>
      </c>
      <c r="F45" s="74">
        <v>18</v>
      </c>
      <c r="G45" s="36" t="s">
        <v>50</v>
      </c>
      <c r="H45" s="7" t="s">
        <v>421</v>
      </c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C46" s="172"/>
      <c r="D46" s="1" t="s">
        <v>51</v>
      </c>
      <c r="E46" s="1" t="s">
        <v>18</v>
      </c>
      <c r="F46" s="74">
        <v>6</v>
      </c>
      <c r="G46" s="37" t="s">
        <v>52</v>
      </c>
      <c r="H46" s="7" t="s">
        <v>184</v>
      </c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x14ac:dyDescent="0.35">
      <c r="C47" s="172"/>
      <c r="D47" s="1" t="s">
        <v>21</v>
      </c>
      <c r="E47" s="1" t="s">
        <v>18</v>
      </c>
      <c r="F47" s="74">
        <v>0.9</v>
      </c>
      <c r="G47" s="65"/>
      <c r="H47" s="65" t="s">
        <v>185</v>
      </c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C48" s="172"/>
      <c r="D48" s="262"/>
      <c r="E48" s="262"/>
      <c r="F48" s="251"/>
      <c r="G48" s="261"/>
      <c r="H48" s="261"/>
      <c r="I48" s="261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</row>
    <row r="49" spans="2:31" ht="14.25" customHeight="1" x14ac:dyDescent="0.25">
      <c r="C49" s="376" t="s">
        <v>160</v>
      </c>
      <c r="D49" s="376"/>
      <c r="E49" s="376"/>
      <c r="F49" s="376"/>
      <c r="G49" s="376"/>
      <c r="H49" s="142"/>
      <c r="I49" s="142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</row>
    <row r="50" spans="2:31" x14ac:dyDescent="0.25">
      <c r="B50" s="115"/>
      <c r="C50" s="168"/>
      <c r="D50" s="145"/>
      <c r="E50" s="145"/>
      <c r="F50" s="169"/>
      <c r="G50" s="170"/>
      <c r="H50" s="170"/>
      <c r="I50" s="170"/>
      <c r="J50" s="145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</row>
    <row r="51" spans="2:31" x14ac:dyDescent="0.25">
      <c r="B51" s="10" t="s">
        <v>194</v>
      </c>
      <c r="C51" s="287" t="s">
        <v>13</v>
      </c>
      <c r="D51" s="291" t="s">
        <v>196</v>
      </c>
      <c r="E51" s="291"/>
      <c r="F51" s="291"/>
      <c r="G51" s="145"/>
      <c r="H51" s="273" t="s">
        <v>242</v>
      </c>
      <c r="I51" s="16"/>
      <c r="J51" s="6">
        <v>72.599999999999994</v>
      </c>
      <c r="K51" s="273" t="s">
        <v>98</v>
      </c>
      <c r="L51" s="98">
        <v>57.332000000000001</v>
      </c>
      <c r="M51" s="273" t="s">
        <v>23</v>
      </c>
      <c r="N51" s="98">
        <v>50.444000000000003</v>
      </c>
      <c r="O51" s="273" t="s">
        <v>23</v>
      </c>
      <c r="P51" s="98">
        <v>12.3</v>
      </c>
      <c r="Q51" s="273" t="s">
        <v>23</v>
      </c>
      <c r="R51" s="98">
        <v>45.4</v>
      </c>
      <c r="S51" s="310" t="s">
        <v>23</v>
      </c>
      <c r="T51" s="98">
        <v>64.55</v>
      </c>
      <c r="U51" s="273" t="s">
        <v>200</v>
      </c>
      <c r="V51" s="316" t="s">
        <v>18</v>
      </c>
      <c r="W51" s="273"/>
      <c r="X51" s="274"/>
      <c r="Y51" s="93"/>
      <c r="Z51" s="53"/>
      <c r="AA51" s="288"/>
      <c r="AB51" s="53"/>
      <c r="AC51" s="354"/>
      <c r="AD51" s="53"/>
      <c r="AE51" s="316"/>
    </row>
    <row r="52" spans="2:31" x14ac:dyDescent="0.25">
      <c r="C52" s="287"/>
      <c r="D52" s="354">
        <v>6</v>
      </c>
      <c r="E52" s="354"/>
      <c r="F52" s="354"/>
      <c r="G52" s="145"/>
      <c r="H52" s="273"/>
      <c r="I52" s="16"/>
      <c r="J52" s="1" t="s">
        <v>237</v>
      </c>
      <c r="K52" s="273"/>
      <c r="L52" s="99" t="s">
        <v>238</v>
      </c>
      <c r="M52" s="273"/>
      <c r="N52" s="99" t="s">
        <v>239</v>
      </c>
      <c r="O52" s="273"/>
      <c r="P52" s="99" t="s">
        <v>203</v>
      </c>
      <c r="Q52" s="273"/>
      <c r="R52" s="99" t="s">
        <v>240</v>
      </c>
      <c r="S52" s="310"/>
      <c r="T52" s="99" t="s">
        <v>241</v>
      </c>
      <c r="U52" s="273"/>
      <c r="V52" s="316"/>
      <c r="W52" s="273"/>
      <c r="X52" s="274"/>
      <c r="Y52" s="93"/>
      <c r="Z52" s="53"/>
      <c r="AA52" s="288"/>
      <c r="AB52" s="53"/>
      <c r="AC52" s="354"/>
      <c r="AD52" s="53"/>
      <c r="AE52" s="316"/>
    </row>
    <row r="53" spans="2:31" x14ac:dyDescent="0.25"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91"/>
      <c r="W53" s="1"/>
      <c r="X53" s="1"/>
      <c r="Y53" s="1"/>
      <c r="Z53" s="1"/>
      <c r="AA53" s="1"/>
    </row>
    <row r="54" spans="2:31" x14ac:dyDescent="0.25">
      <c r="C54" s="2" t="s">
        <v>18</v>
      </c>
      <c r="D54" s="54" t="s">
        <v>243</v>
      </c>
      <c r="E54" s="54"/>
      <c r="F54" s="54"/>
      <c r="G54" s="54"/>
      <c r="H54" s="54"/>
      <c r="I54" s="54"/>
      <c r="J54" s="54"/>
      <c r="K54" s="54"/>
      <c r="L54" s="214"/>
      <c r="N54" s="214"/>
      <c r="O54" s="10"/>
      <c r="V54" s="191"/>
    </row>
    <row r="55" spans="2:31" x14ac:dyDescent="0.25">
      <c r="C55" s="1"/>
      <c r="V55" s="191"/>
    </row>
    <row r="56" spans="2:31" x14ac:dyDescent="0.25">
      <c r="B56" s="10" t="s">
        <v>195</v>
      </c>
      <c r="C56" s="290" t="s">
        <v>13</v>
      </c>
      <c r="D56" s="291" t="s">
        <v>196</v>
      </c>
      <c r="E56" s="291"/>
      <c r="F56" s="291"/>
      <c r="G56" s="1"/>
      <c r="H56" s="273" t="s">
        <v>245</v>
      </c>
      <c r="I56" s="14"/>
      <c r="J56" s="6">
        <v>69.989999999999995</v>
      </c>
      <c r="K56" s="273" t="s">
        <v>23</v>
      </c>
      <c r="L56" s="98">
        <v>65.66</v>
      </c>
      <c r="M56" s="273" t="s">
        <v>23</v>
      </c>
      <c r="N56" s="98">
        <v>49.405000000000001</v>
      </c>
      <c r="O56" s="273" t="s">
        <v>23</v>
      </c>
      <c r="P56" s="98">
        <v>11.5</v>
      </c>
      <c r="Q56" s="273" t="s">
        <v>23</v>
      </c>
      <c r="R56" s="98">
        <v>44.9</v>
      </c>
      <c r="S56" s="273" t="s">
        <v>23</v>
      </c>
      <c r="T56" s="98">
        <v>58.8</v>
      </c>
      <c r="U56" s="273" t="s">
        <v>200</v>
      </c>
      <c r="V56" s="316" t="s">
        <v>18</v>
      </c>
      <c r="W56" s="273"/>
      <c r="X56" s="274"/>
      <c r="Y56" s="102"/>
      <c r="Z56" s="53"/>
      <c r="AA56" s="288"/>
      <c r="AB56" s="53"/>
      <c r="AC56" s="288"/>
      <c r="AD56" s="53"/>
      <c r="AE56" s="316"/>
    </row>
    <row r="57" spans="2:31" x14ac:dyDescent="0.25">
      <c r="C57" s="290"/>
      <c r="D57" s="310">
        <v>6</v>
      </c>
      <c r="E57" s="310"/>
      <c r="F57" s="310"/>
      <c r="G57" s="1"/>
      <c r="H57" s="273"/>
      <c r="I57" s="14"/>
      <c r="J57" t="s">
        <v>246</v>
      </c>
      <c r="K57" s="273"/>
      <c r="L57" t="s">
        <v>247</v>
      </c>
      <c r="M57" s="273"/>
      <c r="N57" s="99" t="s">
        <v>248</v>
      </c>
      <c r="O57" s="273"/>
      <c r="P57" t="s">
        <v>201</v>
      </c>
      <c r="Q57" s="273"/>
      <c r="R57" t="s">
        <v>249</v>
      </c>
      <c r="S57" s="273"/>
      <c r="T57" t="s">
        <v>250</v>
      </c>
      <c r="U57" s="273"/>
      <c r="V57" s="316"/>
      <c r="W57" s="273"/>
      <c r="X57" s="274"/>
      <c r="Y57" s="102"/>
      <c r="Z57" s="115"/>
      <c r="AA57" s="288"/>
      <c r="AB57" s="115"/>
      <c r="AC57" s="288"/>
      <c r="AD57" s="115"/>
      <c r="AE57" s="316"/>
    </row>
    <row r="58" spans="2:31" x14ac:dyDescent="0.25">
      <c r="C58" s="1"/>
      <c r="V58" s="192"/>
    </row>
    <row r="59" spans="2:31" x14ac:dyDescent="0.25">
      <c r="C59" s="1" t="s">
        <v>18</v>
      </c>
      <c r="D59" t="s">
        <v>251</v>
      </c>
      <c r="L59" s="1"/>
      <c r="N59" s="44"/>
      <c r="O59" s="10"/>
      <c r="V59" s="192"/>
    </row>
    <row r="60" spans="2:31" x14ac:dyDescent="0.25">
      <c r="C60" s="1"/>
      <c r="V60" s="192"/>
    </row>
    <row r="61" spans="2:31" ht="18" customHeight="1" x14ac:dyDescent="0.25">
      <c r="B61" s="10" t="s">
        <v>40</v>
      </c>
      <c r="C61" s="273" t="s">
        <v>25</v>
      </c>
      <c r="D61" s="291" t="s">
        <v>196</v>
      </c>
      <c r="E61" s="291"/>
      <c r="F61" s="291"/>
      <c r="G61" s="1"/>
      <c r="H61" s="273" t="s">
        <v>244</v>
      </c>
      <c r="I61" s="14"/>
      <c r="J61" s="6">
        <v>74.122</v>
      </c>
      <c r="K61" s="273" t="s">
        <v>23</v>
      </c>
      <c r="L61" s="98">
        <v>64.760000000000005</v>
      </c>
      <c r="M61" s="273" t="s">
        <v>23</v>
      </c>
      <c r="N61" s="98">
        <v>45.576999999999998</v>
      </c>
      <c r="O61" s="273" t="s">
        <v>23</v>
      </c>
      <c r="P61" s="98">
        <v>16.649999999999999</v>
      </c>
      <c r="Q61" s="273" t="s">
        <v>23</v>
      </c>
      <c r="R61" s="98">
        <v>50.828000000000003</v>
      </c>
      <c r="S61" s="273" t="s">
        <v>23</v>
      </c>
      <c r="T61" s="98">
        <v>69.997</v>
      </c>
      <c r="U61" s="273" t="s">
        <v>200</v>
      </c>
      <c r="V61" s="316" t="s">
        <v>18</v>
      </c>
      <c r="W61" s="273"/>
      <c r="X61" s="316"/>
      <c r="Y61" s="102"/>
      <c r="Z61" s="53"/>
      <c r="AA61" s="288"/>
      <c r="AB61" s="53"/>
      <c r="AC61" s="288"/>
      <c r="AD61" s="53"/>
      <c r="AE61" s="316"/>
    </row>
    <row r="62" spans="2:31" x14ac:dyDescent="0.25">
      <c r="C62" s="273"/>
      <c r="D62" s="310">
        <v>6</v>
      </c>
      <c r="E62" s="310"/>
      <c r="F62" s="310"/>
      <c r="G62" s="1"/>
      <c r="H62" s="273"/>
      <c r="I62" s="14"/>
      <c r="J62" s="1" t="s">
        <v>202</v>
      </c>
      <c r="K62" s="273"/>
      <c r="L62" t="s">
        <v>252</v>
      </c>
      <c r="M62" s="273"/>
      <c r="N62" s="99" t="s">
        <v>248</v>
      </c>
      <c r="O62" s="273"/>
      <c r="P62" t="s">
        <v>253</v>
      </c>
      <c r="Q62" s="273"/>
      <c r="R62" s="190" t="s">
        <v>204</v>
      </c>
      <c r="S62" s="273"/>
      <c r="T62" s="190" t="s">
        <v>205</v>
      </c>
      <c r="U62" s="273"/>
      <c r="V62" s="316"/>
      <c r="W62" s="273"/>
      <c r="X62" s="316"/>
      <c r="Y62" s="102"/>
      <c r="Z62" s="115"/>
      <c r="AA62" s="288"/>
      <c r="AB62" s="115"/>
      <c r="AC62" s="288"/>
      <c r="AD62" s="115"/>
      <c r="AE62" s="316"/>
    </row>
    <row r="63" spans="2:31" x14ac:dyDescent="0.25">
      <c r="X63" s="115"/>
      <c r="Y63" s="115"/>
      <c r="Z63" s="115"/>
      <c r="AA63" s="115"/>
      <c r="AB63" s="115"/>
      <c r="AC63" s="115"/>
      <c r="AD63" s="115"/>
      <c r="AE63" s="115"/>
    </row>
    <row r="64" spans="2:31" x14ac:dyDescent="0.25">
      <c r="C64" s="1" t="s">
        <v>18</v>
      </c>
      <c r="D64" t="s">
        <v>254</v>
      </c>
      <c r="L64" s="1"/>
      <c r="N64" s="10"/>
      <c r="O64" s="10"/>
    </row>
    <row r="66" spans="1:31" ht="15.75" x14ac:dyDescent="0.25">
      <c r="A66" s="34" t="s">
        <v>46</v>
      </c>
      <c r="B66" s="21" t="s">
        <v>155</v>
      </c>
    </row>
    <row r="68" spans="1:31" ht="23.25" customHeight="1" x14ac:dyDescent="0.25">
      <c r="C68" s="297" t="s">
        <v>26</v>
      </c>
      <c r="D68" s="333"/>
      <c r="E68" s="333"/>
      <c r="F68" s="291"/>
      <c r="G68" s="1"/>
      <c r="H68" s="273" t="s">
        <v>18</v>
      </c>
      <c r="I68" s="14"/>
      <c r="J68" s="291" t="s">
        <v>255</v>
      </c>
      <c r="K68" s="291"/>
      <c r="L68" s="291"/>
      <c r="M68" s="1"/>
      <c r="N68" s="285" t="s">
        <v>256</v>
      </c>
      <c r="O68" s="285"/>
      <c r="P68" s="273" t="s">
        <v>18</v>
      </c>
      <c r="Q68" s="14"/>
      <c r="R68" s="298" t="s">
        <v>257</v>
      </c>
      <c r="S68" s="298"/>
      <c r="T68" s="298"/>
      <c r="U68" s="298"/>
      <c r="V68" s="298"/>
    </row>
    <row r="69" spans="1:31" x14ac:dyDescent="0.25">
      <c r="C69" s="297"/>
      <c r="D69" s="310">
        <v>3</v>
      </c>
      <c r="E69" s="310"/>
      <c r="F69" s="310"/>
      <c r="G69" s="1"/>
      <c r="H69" s="273"/>
      <c r="I69" s="14"/>
      <c r="J69" s="310">
        <v>3</v>
      </c>
      <c r="K69" s="310"/>
      <c r="L69" s="310"/>
      <c r="M69" s="1"/>
      <c r="N69" s="285"/>
      <c r="O69" s="285"/>
      <c r="P69" s="273"/>
      <c r="Q69" s="14"/>
      <c r="R69" s="298"/>
      <c r="S69" s="298"/>
      <c r="T69" s="298"/>
      <c r="U69" s="298"/>
      <c r="V69" s="298"/>
    </row>
    <row r="70" spans="1:31" ht="15.75" x14ac:dyDescent="0.25">
      <c r="A70" s="21" t="s">
        <v>207</v>
      </c>
      <c r="B70" s="21" t="s">
        <v>209</v>
      </c>
      <c r="C70" s="22"/>
      <c r="D70" s="23"/>
      <c r="E70" s="23"/>
      <c r="F70" s="23"/>
      <c r="G70" s="23"/>
      <c r="H70" s="24"/>
      <c r="I70" s="24"/>
      <c r="J70" s="23"/>
      <c r="K70" s="23"/>
      <c r="L70" s="23"/>
      <c r="M70" s="23"/>
      <c r="N70" s="24"/>
      <c r="O70" s="24"/>
      <c r="P70" s="24"/>
      <c r="Q70" s="24"/>
      <c r="R70" s="17"/>
      <c r="S70" s="17"/>
      <c r="T70" s="17"/>
      <c r="U70" s="17"/>
    </row>
    <row r="71" spans="1:31" ht="18.75" x14ac:dyDescent="0.35">
      <c r="A71" s="25" t="s">
        <v>208</v>
      </c>
      <c r="B71" s="25" t="s">
        <v>31</v>
      </c>
      <c r="C71" s="16"/>
      <c r="D71" s="1"/>
      <c r="E71" s="1"/>
      <c r="F71" s="1"/>
      <c r="G71" s="1"/>
      <c r="H71" s="14"/>
      <c r="I71" s="14"/>
      <c r="J71" s="1"/>
      <c r="K71" s="1"/>
      <c r="L71" s="1"/>
      <c r="M71" s="1"/>
      <c r="N71" s="14"/>
      <c r="O71" s="14"/>
      <c r="P71" s="14"/>
      <c r="Q71" s="14"/>
      <c r="R71" s="17"/>
      <c r="S71" s="17"/>
      <c r="T71" s="17"/>
      <c r="U71" s="17"/>
    </row>
    <row r="72" spans="1:31" x14ac:dyDescent="0.25">
      <c r="C72" s="16"/>
      <c r="D72" s="1"/>
      <c r="E72" s="1"/>
      <c r="F72" s="1"/>
      <c r="G72" s="1"/>
      <c r="H72" s="14"/>
      <c r="I72" s="14"/>
      <c r="J72" s="1"/>
      <c r="K72" s="1"/>
      <c r="L72" s="1"/>
      <c r="M72" s="1"/>
      <c r="N72" s="14"/>
      <c r="O72" s="14"/>
      <c r="P72" s="14"/>
      <c r="Q72" s="14"/>
      <c r="R72" s="17"/>
      <c r="S72" s="17"/>
      <c r="T72" s="17"/>
      <c r="U72" s="17"/>
    </row>
    <row r="73" spans="1:31" ht="18.75" x14ac:dyDescent="0.35">
      <c r="C73" s="344" t="s">
        <v>35</v>
      </c>
      <c r="D73" s="369" t="s">
        <v>36</v>
      </c>
      <c r="E73" s="369"/>
      <c r="F73" s="371" t="s">
        <v>33</v>
      </c>
      <c r="G73" s="23"/>
      <c r="H73" s="24"/>
      <c r="I73" s="24"/>
      <c r="J73" s="23"/>
      <c r="K73" s="23"/>
      <c r="L73" s="23"/>
      <c r="M73" s="23"/>
      <c r="N73" s="24"/>
      <c r="O73" s="24"/>
      <c r="P73" s="24"/>
      <c r="Q73" s="24"/>
      <c r="R73" s="28"/>
      <c r="S73" s="28"/>
      <c r="T73" s="28"/>
      <c r="U73" s="28"/>
      <c r="V73" s="29"/>
    </row>
    <row r="74" spans="1:31" ht="18.75" x14ac:dyDescent="0.35">
      <c r="C74" s="344"/>
      <c r="D74" s="370" t="s">
        <v>152</v>
      </c>
      <c r="E74" s="370"/>
      <c r="F74" s="371"/>
      <c r="G74" s="23"/>
      <c r="H74" s="24"/>
      <c r="I74" s="24"/>
      <c r="J74" s="23"/>
      <c r="K74" s="23"/>
      <c r="L74" s="23"/>
      <c r="M74" s="23"/>
      <c r="N74" s="24"/>
      <c r="O74" s="24"/>
      <c r="P74" s="24"/>
      <c r="Q74" s="24"/>
      <c r="R74" s="28"/>
      <c r="S74" s="28"/>
      <c r="T74" s="28"/>
      <c r="U74" s="28"/>
      <c r="V74" s="29"/>
    </row>
    <row r="75" spans="1:31" ht="18.75" x14ac:dyDescent="0.25">
      <c r="B75" t="s">
        <v>34</v>
      </c>
      <c r="C75" s="22" t="s">
        <v>37</v>
      </c>
      <c r="D75" s="30" t="s">
        <v>63</v>
      </c>
      <c r="E75" s="31"/>
      <c r="F75" s="28"/>
      <c r="G75" s="23"/>
      <c r="H75" s="24"/>
      <c r="I75" s="24"/>
      <c r="J75" s="23"/>
      <c r="K75" s="23"/>
      <c r="L75" s="23"/>
      <c r="M75" s="23"/>
      <c r="N75" s="24"/>
      <c r="O75" s="24"/>
      <c r="P75" s="24"/>
      <c r="Q75" s="24"/>
      <c r="R75" s="28"/>
      <c r="S75" s="28"/>
      <c r="T75" s="28"/>
      <c r="U75" s="28"/>
      <c r="V75" s="29"/>
    </row>
    <row r="76" spans="1:31" ht="18.75" x14ac:dyDescent="0.25">
      <c r="C76" s="22" t="s">
        <v>38</v>
      </c>
      <c r="D76" s="30" t="s">
        <v>385</v>
      </c>
      <c r="E76" s="31"/>
      <c r="F76" s="28"/>
      <c r="G76" s="23"/>
      <c r="H76" s="24"/>
      <c r="I76" s="24"/>
      <c r="J76" s="23"/>
      <c r="K76" s="23"/>
      <c r="L76" s="23"/>
      <c r="M76" s="23"/>
      <c r="N76" s="24"/>
      <c r="O76" s="24"/>
      <c r="P76" s="24"/>
      <c r="Q76" s="24"/>
      <c r="R76" s="28"/>
      <c r="S76" s="28"/>
      <c r="T76" s="28"/>
      <c r="U76" s="28"/>
      <c r="V76" s="29"/>
    </row>
    <row r="77" spans="1:31" ht="15.75" x14ac:dyDescent="0.25">
      <c r="C77" s="22"/>
      <c r="D77" s="30"/>
      <c r="E77" s="31"/>
      <c r="F77" s="28"/>
      <c r="G77" s="23"/>
      <c r="H77" s="24"/>
      <c r="I77" s="24"/>
      <c r="J77" s="23"/>
      <c r="K77" s="23"/>
      <c r="L77" s="23"/>
      <c r="M77" s="23"/>
      <c r="N77" s="24"/>
      <c r="O77" s="24"/>
      <c r="P77" s="24"/>
      <c r="Q77" s="24"/>
      <c r="R77" s="28"/>
      <c r="S77" s="28"/>
      <c r="T77" s="28"/>
      <c r="U77" s="28"/>
      <c r="V77" s="197"/>
    </row>
    <row r="78" spans="1:31" ht="18" customHeight="1" x14ac:dyDescent="0.25">
      <c r="B78" s="10" t="s">
        <v>197</v>
      </c>
      <c r="C78" s="297" t="s">
        <v>25</v>
      </c>
      <c r="D78" s="291" t="s">
        <v>196</v>
      </c>
      <c r="E78" s="291"/>
      <c r="F78" s="291"/>
      <c r="G78" s="1"/>
      <c r="H78" s="273" t="s">
        <v>258</v>
      </c>
      <c r="I78" s="273" t="s">
        <v>232</v>
      </c>
      <c r="J78" s="6">
        <v>49.83</v>
      </c>
      <c r="K78" s="273" t="s">
        <v>23</v>
      </c>
      <c r="L78" s="98">
        <v>73.22</v>
      </c>
      <c r="M78" s="273" t="s">
        <v>23</v>
      </c>
      <c r="N78" s="98">
        <v>34.369999999999997</v>
      </c>
      <c r="O78" s="273" t="s">
        <v>23</v>
      </c>
      <c r="P78" s="98">
        <v>10.805999999999999</v>
      </c>
      <c r="Q78" s="273" t="s">
        <v>23</v>
      </c>
      <c r="R78" s="98">
        <v>39.5</v>
      </c>
      <c r="S78" s="310" t="s">
        <v>23</v>
      </c>
      <c r="T78" s="98">
        <v>62.3</v>
      </c>
      <c r="U78" s="273" t="s">
        <v>200</v>
      </c>
      <c r="V78" s="351" t="s">
        <v>18</v>
      </c>
      <c r="W78" s="353"/>
      <c r="X78" s="352"/>
      <c r="Y78" s="102"/>
      <c r="Z78" s="53"/>
      <c r="AA78" s="288"/>
      <c r="AB78" s="53"/>
      <c r="AC78" s="354"/>
      <c r="AD78" s="53"/>
      <c r="AE78" s="316"/>
    </row>
    <row r="79" spans="1:31" ht="15.75" customHeight="1" x14ac:dyDescent="0.25">
      <c r="C79" s="297"/>
      <c r="D79" s="286">
        <v>6</v>
      </c>
      <c r="E79" s="286"/>
      <c r="F79" s="286"/>
      <c r="G79" s="1"/>
      <c r="H79" s="273"/>
      <c r="I79" s="273"/>
      <c r="J79" s="1" t="s">
        <v>198</v>
      </c>
      <c r="K79" s="273"/>
      <c r="L79" s="99" t="s">
        <v>199</v>
      </c>
      <c r="M79" s="273"/>
      <c r="N79" s="99" t="s">
        <v>259</v>
      </c>
      <c r="O79" s="273"/>
      <c r="P79" s="99" t="s">
        <v>260</v>
      </c>
      <c r="Q79" s="273"/>
      <c r="R79" s="99" t="s">
        <v>261</v>
      </c>
      <c r="S79" s="310"/>
      <c r="T79" s="99" t="s">
        <v>262</v>
      </c>
      <c r="U79" s="273"/>
      <c r="V79" s="351"/>
      <c r="W79" s="353"/>
      <c r="X79" s="352"/>
      <c r="Y79" s="102"/>
      <c r="Z79" s="53"/>
      <c r="AA79" s="288"/>
      <c r="AB79" s="53"/>
      <c r="AC79" s="354"/>
      <c r="AD79" s="53"/>
      <c r="AE79" s="316"/>
    </row>
    <row r="80" spans="1:31" ht="15.75" x14ac:dyDescent="0.25">
      <c r="C80" s="22"/>
      <c r="D80" s="30"/>
      <c r="E80" s="31"/>
      <c r="F80" s="28"/>
      <c r="G80" s="23"/>
      <c r="H80" s="24"/>
      <c r="I80" s="24"/>
      <c r="J80" s="23"/>
      <c r="K80" s="23"/>
      <c r="L80" s="23"/>
      <c r="M80" s="23"/>
      <c r="N80" s="24"/>
      <c r="O80" s="24"/>
      <c r="P80" s="24"/>
      <c r="Q80" s="24"/>
      <c r="R80" s="28"/>
      <c r="S80" s="28"/>
      <c r="T80" s="28"/>
      <c r="U80" s="28"/>
      <c r="V80" s="29"/>
    </row>
    <row r="81" spans="1:27" ht="15.75" x14ac:dyDescent="0.25">
      <c r="C81" s="22" t="s">
        <v>18</v>
      </c>
      <c r="D81" s="215" t="s">
        <v>263</v>
      </c>
      <c r="E81" s="31"/>
      <c r="F81" s="28"/>
      <c r="G81" s="23"/>
      <c r="H81" s="24"/>
      <c r="I81" s="24"/>
      <c r="J81" s="23"/>
      <c r="K81" s="23"/>
      <c r="L81" s="23"/>
      <c r="M81" s="23"/>
      <c r="N81" s="24"/>
      <c r="O81" s="24"/>
      <c r="P81" s="24"/>
      <c r="Q81" s="24"/>
      <c r="R81" s="28"/>
      <c r="S81" s="28"/>
      <c r="T81" s="28"/>
      <c r="U81" s="28"/>
      <c r="V81" s="29"/>
    </row>
    <row r="82" spans="1:27" ht="15.75" x14ac:dyDescent="0.25">
      <c r="C82" s="22"/>
      <c r="D82" s="30"/>
      <c r="E82" s="31"/>
      <c r="F82" s="28"/>
      <c r="G82" s="23"/>
      <c r="H82" s="24"/>
      <c r="I82" s="24"/>
      <c r="J82" s="23"/>
      <c r="K82" s="23"/>
      <c r="L82" s="23"/>
      <c r="M82" s="23"/>
      <c r="N82" s="24"/>
      <c r="O82" s="24"/>
      <c r="P82" s="24"/>
      <c r="Q82" s="24"/>
      <c r="R82" s="28"/>
      <c r="S82" s="28"/>
      <c r="T82" s="28"/>
      <c r="U82" s="28"/>
      <c r="V82" s="29"/>
    </row>
    <row r="83" spans="1:27" ht="15.75" x14ac:dyDescent="0.25">
      <c r="C83" s="299" t="s">
        <v>32</v>
      </c>
      <c r="D83" s="372" t="s">
        <v>264</v>
      </c>
      <c r="E83" s="372"/>
      <c r="F83" s="283" t="s">
        <v>39</v>
      </c>
      <c r="G83" s="282" t="s">
        <v>18</v>
      </c>
      <c r="H83" s="350">
        <v>5.466E-2</v>
      </c>
      <c r="I83" s="24"/>
      <c r="J83" s="23"/>
      <c r="K83" s="23"/>
      <c r="L83" s="23"/>
      <c r="M83" s="23"/>
      <c r="N83" s="24"/>
      <c r="O83" s="24"/>
      <c r="P83" s="24"/>
      <c r="Q83" s="24"/>
      <c r="R83" s="28"/>
      <c r="S83" s="28"/>
      <c r="T83" s="28"/>
      <c r="U83" s="28"/>
      <c r="V83" s="29"/>
    </row>
    <row r="84" spans="1:27" ht="15.75" x14ac:dyDescent="0.25">
      <c r="C84" s="299"/>
      <c r="D84" s="296">
        <v>319.529</v>
      </c>
      <c r="E84" s="296"/>
      <c r="F84" s="283"/>
      <c r="G84" s="282"/>
      <c r="H84" s="350"/>
      <c r="I84" s="24"/>
      <c r="J84" s="23"/>
      <c r="K84" s="23"/>
      <c r="L84" s="23"/>
      <c r="M84" s="23"/>
      <c r="N84" s="24"/>
      <c r="O84" s="24"/>
      <c r="P84" s="24"/>
      <c r="Q84" s="24"/>
      <c r="R84" s="28"/>
      <c r="S84" s="28"/>
      <c r="T84" s="28"/>
      <c r="U84" s="28"/>
      <c r="V84" s="29"/>
    </row>
    <row r="85" spans="1:27" ht="15.75" x14ac:dyDescent="0.25">
      <c r="C85" s="26"/>
      <c r="D85" s="33"/>
      <c r="E85" s="33"/>
      <c r="F85" s="24"/>
      <c r="G85" s="24"/>
      <c r="H85" s="24"/>
      <c r="I85" s="24"/>
      <c r="J85" s="23"/>
      <c r="K85" s="23"/>
      <c r="L85" s="23"/>
      <c r="M85" s="23"/>
      <c r="N85" s="24"/>
      <c r="O85" s="24"/>
      <c r="P85" s="24"/>
      <c r="Q85" s="24"/>
      <c r="R85" s="28"/>
      <c r="S85" s="28"/>
      <c r="T85" s="28"/>
      <c r="U85" s="28"/>
      <c r="V85" s="29"/>
    </row>
    <row r="86" spans="1:27" ht="18" x14ac:dyDescent="0.35">
      <c r="A86" t="s">
        <v>47</v>
      </c>
      <c r="B86" t="s">
        <v>69</v>
      </c>
      <c r="C86" s="26"/>
      <c r="D86" s="33"/>
      <c r="E86" s="33"/>
      <c r="F86" s="24"/>
      <c r="G86" s="24"/>
      <c r="H86" s="24"/>
      <c r="I86" s="24"/>
      <c r="J86" s="23"/>
      <c r="K86" s="23"/>
      <c r="L86" s="23"/>
      <c r="M86" s="23"/>
      <c r="N86" s="24"/>
      <c r="O86" s="24"/>
      <c r="P86" s="24"/>
      <c r="Q86" s="24"/>
      <c r="R86" s="28"/>
      <c r="S86" s="28"/>
      <c r="T86" s="28"/>
      <c r="U86" s="28"/>
      <c r="V86" s="29"/>
    </row>
    <row r="87" spans="1:27" ht="18" x14ac:dyDescent="0.35">
      <c r="C87" s="299" t="s">
        <v>41</v>
      </c>
      <c r="D87" s="32" t="s">
        <v>42</v>
      </c>
      <c r="E87" s="298" t="s">
        <v>43</v>
      </c>
      <c r="F87" s="298"/>
      <c r="G87" s="281">
        <v>5.4649999999999999</v>
      </c>
      <c r="H87" s="281"/>
      <c r="I87" s="282" t="s">
        <v>44</v>
      </c>
      <c r="J87" s="283">
        <v>270.02600000000001</v>
      </c>
      <c r="K87" s="282" t="s">
        <v>18</v>
      </c>
      <c r="L87" s="285" t="s">
        <v>265</v>
      </c>
      <c r="M87" s="285" t="s">
        <v>384</v>
      </c>
      <c r="N87" s="285"/>
      <c r="O87" s="285"/>
      <c r="P87" s="24"/>
      <c r="Q87" s="24"/>
      <c r="R87" s="28"/>
      <c r="S87" s="28"/>
      <c r="T87" s="28"/>
      <c r="U87" s="28"/>
      <c r="V87" s="29"/>
    </row>
    <row r="88" spans="1:27" ht="15.75" x14ac:dyDescent="0.25">
      <c r="C88" s="299"/>
      <c r="D88" s="27">
        <v>100</v>
      </c>
      <c r="E88" s="298"/>
      <c r="F88" s="298"/>
      <c r="G88" s="284">
        <v>100</v>
      </c>
      <c r="H88" s="284"/>
      <c r="I88" s="282"/>
      <c r="J88" s="283"/>
      <c r="K88" s="282"/>
      <c r="L88" s="285"/>
      <c r="M88" s="285"/>
      <c r="N88" s="285"/>
      <c r="O88" s="285"/>
      <c r="P88" s="24"/>
      <c r="Q88" s="24"/>
      <c r="R88" s="28"/>
      <c r="S88" s="28"/>
      <c r="T88" s="28"/>
      <c r="U88" s="28"/>
      <c r="V88" s="29"/>
    </row>
    <row r="89" spans="1:27" ht="18.75" x14ac:dyDescent="0.25">
      <c r="B89" t="s">
        <v>34</v>
      </c>
      <c r="C89" s="22" t="s">
        <v>53</v>
      </c>
      <c r="D89" s="267" t="s">
        <v>439</v>
      </c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</row>
    <row r="90" spans="1:27" ht="15.75" x14ac:dyDescent="0.25">
      <c r="C90" s="22"/>
      <c r="D90" s="198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</row>
    <row r="91" spans="1:27" ht="15.75" x14ac:dyDescent="0.25">
      <c r="C91" s="22"/>
      <c r="D91" s="50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</row>
    <row r="92" spans="1:27" ht="21" x14ac:dyDescent="0.3">
      <c r="B92" s="86" t="s">
        <v>428</v>
      </c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</row>
    <row r="93" spans="1:27" ht="30" x14ac:dyDescent="0.25">
      <c r="B93" s="4" t="s">
        <v>22</v>
      </c>
      <c r="C93" s="11" t="s">
        <v>24</v>
      </c>
      <c r="D93" s="5" t="s">
        <v>0</v>
      </c>
      <c r="E93" s="5"/>
      <c r="F93" s="5" t="s">
        <v>1</v>
      </c>
      <c r="G93" s="5"/>
      <c r="H93" s="5" t="s">
        <v>2</v>
      </c>
      <c r="I93" s="5"/>
      <c r="J93" s="5" t="s">
        <v>3</v>
      </c>
      <c r="K93" s="5"/>
      <c r="L93" s="5" t="s">
        <v>4</v>
      </c>
      <c r="M93" s="5"/>
      <c r="N93" s="5" t="s">
        <v>5</v>
      </c>
      <c r="O93" s="5"/>
      <c r="P93" s="5" t="s">
        <v>6</v>
      </c>
      <c r="Q93" s="5"/>
      <c r="R93" s="5" t="s">
        <v>7</v>
      </c>
      <c r="S93" s="5"/>
      <c r="T93" s="5" t="s">
        <v>8</v>
      </c>
      <c r="U93" s="5"/>
      <c r="V93" s="5" t="s">
        <v>9</v>
      </c>
      <c r="W93" s="5"/>
      <c r="X93" s="5" t="s">
        <v>10</v>
      </c>
      <c r="Y93" s="5"/>
      <c r="Z93" s="5" t="s">
        <v>11</v>
      </c>
      <c r="AA93" s="5" t="s">
        <v>12</v>
      </c>
    </row>
    <row r="94" spans="1:27" x14ac:dyDescent="0.25">
      <c r="B94" s="327" t="s">
        <v>100</v>
      </c>
      <c r="C94" s="328"/>
      <c r="D94" s="328"/>
      <c r="E94" s="328"/>
      <c r="F94" s="328"/>
      <c r="G94" s="328"/>
      <c r="H94" s="328"/>
      <c r="I94" s="328"/>
      <c r="J94" s="328"/>
      <c r="K94" s="328"/>
      <c r="L94" s="328"/>
      <c r="M94" s="328"/>
      <c r="N94" s="328"/>
      <c r="O94" s="328"/>
      <c r="P94" s="328"/>
      <c r="Q94" s="328"/>
      <c r="R94" s="328"/>
      <c r="S94" s="328"/>
      <c r="T94" s="328"/>
      <c r="U94" s="328"/>
      <c r="V94" s="328"/>
      <c r="W94" s="328"/>
      <c r="X94" s="328"/>
      <c r="Y94" s="328"/>
      <c r="Z94" s="328"/>
      <c r="AA94" s="329"/>
    </row>
    <row r="95" spans="1:27" ht="53.25" x14ac:dyDescent="0.25">
      <c r="B95" s="345">
        <v>2022</v>
      </c>
      <c r="C95" s="184" t="s">
        <v>176</v>
      </c>
      <c r="D95" s="67">
        <v>3005</v>
      </c>
      <c r="E95" s="3"/>
      <c r="F95" s="67">
        <v>2710</v>
      </c>
      <c r="G95" s="3"/>
      <c r="H95" s="67">
        <v>946</v>
      </c>
      <c r="I95" s="3"/>
      <c r="J95" s="67">
        <v>2560</v>
      </c>
      <c r="K95" s="3"/>
      <c r="L95" s="67">
        <v>2900</v>
      </c>
      <c r="M95" s="3"/>
      <c r="N95" s="67">
        <v>2780</v>
      </c>
      <c r="O95" s="3"/>
      <c r="P95" s="67">
        <v>2350</v>
      </c>
      <c r="Q95" s="3"/>
      <c r="R95" s="67">
        <v>2744</v>
      </c>
      <c r="S95" s="3"/>
      <c r="T95" s="67">
        <v>2951</v>
      </c>
      <c r="U95" s="3"/>
      <c r="V95" s="67">
        <v>3162</v>
      </c>
      <c r="W95" s="3"/>
      <c r="X95" s="67">
        <v>2886</v>
      </c>
      <c r="Y95" s="3"/>
      <c r="Z95" s="67">
        <v>3050</v>
      </c>
      <c r="AA95" s="3">
        <f>SUM(D95:Z95)</f>
        <v>32044</v>
      </c>
    </row>
    <row r="96" spans="1:27" ht="38.25" x14ac:dyDescent="0.25">
      <c r="B96" s="346"/>
      <c r="C96" s="184" t="s">
        <v>175</v>
      </c>
      <c r="D96" s="67">
        <v>20</v>
      </c>
      <c r="E96" s="3"/>
      <c r="F96" s="67">
        <v>20</v>
      </c>
      <c r="G96" s="3"/>
      <c r="H96" s="67">
        <v>8</v>
      </c>
      <c r="I96" s="3"/>
      <c r="J96" s="67">
        <v>21</v>
      </c>
      <c r="K96" s="3"/>
      <c r="L96" s="67">
        <v>22</v>
      </c>
      <c r="M96" s="3"/>
      <c r="N96" s="67">
        <v>22</v>
      </c>
      <c r="O96" s="3"/>
      <c r="P96" s="67">
        <v>21</v>
      </c>
      <c r="Q96" s="3"/>
      <c r="R96" s="67">
        <v>23</v>
      </c>
      <c r="S96" s="3"/>
      <c r="T96" s="67">
        <v>22</v>
      </c>
      <c r="U96" s="3"/>
      <c r="V96" s="67">
        <v>21</v>
      </c>
      <c r="W96" s="3"/>
      <c r="X96" s="67">
        <v>22</v>
      </c>
      <c r="Y96" s="3"/>
      <c r="Z96" s="67">
        <v>22</v>
      </c>
      <c r="AA96" s="3">
        <f>SUM(D96:Z96)</f>
        <v>244</v>
      </c>
    </row>
    <row r="97" spans="2:27" ht="15" customHeight="1" x14ac:dyDescent="0.25">
      <c r="B97" s="347"/>
      <c r="C97" s="341" t="s">
        <v>101</v>
      </c>
      <c r="D97" s="342"/>
      <c r="E97" s="342"/>
      <c r="F97" s="342"/>
      <c r="G97" s="342"/>
      <c r="H97" s="342"/>
      <c r="I97" s="342"/>
      <c r="J97" s="342"/>
      <c r="K97" s="342"/>
      <c r="L97" s="342"/>
      <c r="M97" s="342"/>
      <c r="N97" s="342"/>
      <c r="O97" s="342"/>
      <c r="P97" s="342"/>
      <c r="Q97" s="342"/>
      <c r="R97" s="342"/>
      <c r="S97" s="342"/>
      <c r="T97" s="342"/>
      <c r="U97" s="342"/>
      <c r="V97" s="342"/>
      <c r="W97" s="342"/>
      <c r="X97" s="342"/>
      <c r="Y97" s="342"/>
      <c r="Z97" s="343"/>
      <c r="AA97" s="88">
        <f>(D95+F95+J95+L95+N95+P95+R95+T95+V95+X95+Z95)/(D96+F96+J96+L96+N96+P96+R96+T96+V96+X96+Z96)*1*(D96+F96+H96+J96+L96+N96+P96+R96+T96+V96+X96+Z96)</f>
        <v>32152.169491525427</v>
      </c>
    </row>
    <row r="98" spans="2:27" ht="53.25" x14ac:dyDescent="0.25">
      <c r="B98" s="338">
        <v>2023</v>
      </c>
      <c r="C98" s="184" t="s">
        <v>176</v>
      </c>
      <c r="D98" s="67">
        <v>3163</v>
      </c>
      <c r="E98" s="3"/>
      <c r="F98" s="67">
        <v>2957</v>
      </c>
      <c r="G98" s="3"/>
      <c r="H98" s="67">
        <v>3160</v>
      </c>
      <c r="I98" s="3"/>
      <c r="J98" s="67">
        <v>2892</v>
      </c>
      <c r="K98" s="3"/>
      <c r="L98" s="67">
        <v>2505</v>
      </c>
      <c r="M98" s="3"/>
      <c r="N98" s="67">
        <v>2888</v>
      </c>
      <c r="O98" s="3"/>
      <c r="P98" s="67">
        <v>2720</v>
      </c>
      <c r="Q98" s="3"/>
      <c r="R98" s="67">
        <v>2908</v>
      </c>
      <c r="S98" s="3"/>
      <c r="T98" s="67">
        <v>2670</v>
      </c>
      <c r="U98" s="3"/>
      <c r="V98" s="67">
        <v>3059</v>
      </c>
      <c r="W98" s="3"/>
      <c r="X98" s="67">
        <v>2754</v>
      </c>
      <c r="Y98" s="3"/>
      <c r="Z98" s="67">
        <v>2901</v>
      </c>
      <c r="AA98" s="3">
        <f>SUM(D98:Z98)</f>
        <v>34577</v>
      </c>
    </row>
    <row r="99" spans="2:27" ht="38.25" x14ac:dyDescent="0.25">
      <c r="B99" s="339"/>
      <c r="C99" s="184" t="s">
        <v>175</v>
      </c>
      <c r="D99" s="67">
        <v>22</v>
      </c>
      <c r="E99" s="3"/>
      <c r="F99" s="67">
        <v>20</v>
      </c>
      <c r="G99" s="3"/>
      <c r="H99" s="67">
        <v>23</v>
      </c>
      <c r="I99" s="3"/>
      <c r="J99" s="67">
        <v>20</v>
      </c>
      <c r="K99" s="3"/>
      <c r="L99" s="67">
        <v>23</v>
      </c>
      <c r="M99" s="3"/>
      <c r="N99" s="67">
        <v>22</v>
      </c>
      <c r="O99" s="3"/>
      <c r="P99" s="67">
        <v>21</v>
      </c>
      <c r="Q99" s="3"/>
      <c r="R99" s="67">
        <v>23</v>
      </c>
      <c r="S99" s="3"/>
      <c r="T99" s="67">
        <v>21</v>
      </c>
      <c r="U99" s="3"/>
      <c r="V99" s="67">
        <v>22</v>
      </c>
      <c r="W99" s="3"/>
      <c r="X99" s="67">
        <v>22</v>
      </c>
      <c r="Y99" s="3"/>
      <c r="Z99" s="67">
        <v>21</v>
      </c>
      <c r="AA99" s="3">
        <f>SUM(D99:Z99)</f>
        <v>260</v>
      </c>
    </row>
    <row r="100" spans="2:27" ht="15" customHeight="1" x14ac:dyDescent="0.25">
      <c r="B100" s="340"/>
      <c r="C100" s="341" t="s">
        <v>101</v>
      </c>
      <c r="D100" s="342"/>
      <c r="E100" s="342"/>
      <c r="F100" s="342"/>
      <c r="G100" s="342"/>
      <c r="H100" s="342"/>
      <c r="I100" s="342"/>
      <c r="J100" s="342"/>
      <c r="K100" s="342"/>
      <c r="L100" s="342"/>
      <c r="M100" s="342"/>
      <c r="N100" s="342"/>
      <c r="O100" s="342"/>
      <c r="P100" s="342"/>
      <c r="Q100" s="342"/>
      <c r="R100" s="342"/>
      <c r="S100" s="342"/>
      <c r="T100" s="342"/>
      <c r="U100" s="342"/>
      <c r="V100" s="342"/>
      <c r="W100" s="342"/>
      <c r="X100" s="342"/>
      <c r="Y100" s="342"/>
      <c r="Z100" s="343"/>
      <c r="AA100" s="88">
        <f>(D98+F98+H98+J98+L98+N98+P98+R98+T98+V98+X98+Z98)/(D99+F99+H99+J99+L99+N99+P99+R99+T99+V99+X99+Z99)*1*(D99+F99+H99+J99+L99+N99+P99+R99+T99+V99+X99+Z99)</f>
        <v>34577</v>
      </c>
    </row>
    <row r="101" spans="2:27" ht="53.25" x14ac:dyDescent="0.25">
      <c r="B101" s="338">
        <v>2024</v>
      </c>
      <c r="C101" s="184" t="s">
        <v>176</v>
      </c>
      <c r="D101" s="67">
        <v>3201</v>
      </c>
      <c r="E101" s="3"/>
      <c r="F101" s="67">
        <v>2563</v>
      </c>
      <c r="G101" s="3"/>
      <c r="H101" s="67">
        <v>2788</v>
      </c>
      <c r="I101" s="3"/>
      <c r="J101" s="67">
        <v>2662</v>
      </c>
      <c r="K101" s="3"/>
      <c r="L101" s="67">
        <v>2764</v>
      </c>
      <c r="M101" s="3"/>
      <c r="N101" s="67">
        <v>2803</v>
      </c>
      <c r="O101" s="3"/>
      <c r="P101" s="67">
        <v>2700</v>
      </c>
      <c r="Q101" s="3"/>
      <c r="R101" s="67">
        <v>3082</v>
      </c>
      <c r="S101" s="3"/>
      <c r="T101" s="67">
        <v>2603</v>
      </c>
      <c r="U101" s="3"/>
      <c r="V101" s="67">
        <v>2959</v>
      </c>
      <c r="W101" s="3"/>
      <c r="X101" s="67">
        <v>2686</v>
      </c>
      <c r="Y101" s="3"/>
      <c r="Z101" s="67">
        <v>2820</v>
      </c>
      <c r="AA101" s="3">
        <f>SUM(D101:Z101)</f>
        <v>33631</v>
      </c>
    </row>
    <row r="102" spans="2:27" ht="38.25" x14ac:dyDescent="0.25">
      <c r="B102" s="339"/>
      <c r="C102" s="184" t="s">
        <v>175</v>
      </c>
      <c r="D102" s="67">
        <v>23</v>
      </c>
      <c r="E102" s="3"/>
      <c r="F102" s="67">
        <v>21</v>
      </c>
      <c r="G102" s="3"/>
      <c r="H102" s="67">
        <v>21</v>
      </c>
      <c r="I102" s="3"/>
      <c r="J102" s="67">
        <v>22</v>
      </c>
      <c r="K102" s="3"/>
      <c r="L102" s="67">
        <v>23</v>
      </c>
      <c r="M102" s="3"/>
      <c r="N102" s="67">
        <v>20</v>
      </c>
      <c r="O102" s="3"/>
      <c r="P102" s="67">
        <v>23</v>
      </c>
      <c r="Q102" s="3"/>
      <c r="R102" s="67">
        <v>22</v>
      </c>
      <c r="S102" s="3"/>
      <c r="T102" s="67">
        <v>21</v>
      </c>
      <c r="U102" s="3"/>
      <c r="V102" s="67">
        <v>23</v>
      </c>
      <c r="W102" s="3"/>
      <c r="X102" s="67">
        <v>21</v>
      </c>
      <c r="Y102" s="3"/>
      <c r="Z102" s="67">
        <v>22</v>
      </c>
      <c r="AA102" s="3">
        <f>SUM(D102:Z102)</f>
        <v>262</v>
      </c>
    </row>
    <row r="103" spans="2:27" ht="15" customHeight="1" x14ac:dyDescent="0.25">
      <c r="B103" s="340"/>
      <c r="C103" s="341" t="s">
        <v>101</v>
      </c>
      <c r="D103" s="342"/>
      <c r="E103" s="342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/>
      <c r="Z103" s="343"/>
      <c r="AA103" s="88">
        <f>(D101+F101+H101+J101+L101+N101+P101+R101+T101+V101+X101+Z101)/(D102+F102+H102+J102+L102+N102+P102+R102+T102+V102+X102+Z102)*1*(D102+F102+H102+J102+L102+N102+P102+R102+T102+V102+X102+Z102)</f>
        <v>33631</v>
      </c>
    </row>
    <row r="104" spans="2:27" ht="18" x14ac:dyDescent="0.25">
      <c r="B104" s="301" t="s">
        <v>102</v>
      </c>
      <c r="C104" s="302"/>
      <c r="D104" s="302"/>
      <c r="E104" s="302"/>
      <c r="F104" s="302"/>
      <c r="G104" s="302"/>
      <c r="H104" s="302"/>
      <c r="I104" s="302"/>
      <c r="J104" s="302"/>
      <c r="K104" s="302"/>
      <c r="L104" s="302"/>
      <c r="M104" s="302"/>
      <c r="N104" s="302"/>
      <c r="O104" s="302"/>
      <c r="P104" s="302"/>
      <c r="Q104" s="302"/>
      <c r="R104" s="302"/>
      <c r="S104" s="302"/>
      <c r="T104" s="302"/>
      <c r="U104" s="302"/>
      <c r="V104" s="302"/>
      <c r="W104" s="302"/>
      <c r="X104" s="302"/>
      <c r="Y104" s="302"/>
      <c r="Z104" s="302"/>
      <c r="AA104" s="105">
        <f>(AA97+AA100+AA103)/3</f>
        <v>33453.389830508473</v>
      </c>
    </row>
    <row r="105" spans="2:27" x14ac:dyDescent="0.25">
      <c r="B105" s="306" t="s">
        <v>416</v>
      </c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8"/>
    </row>
    <row r="106" spans="2:27" ht="53.25" x14ac:dyDescent="0.25">
      <c r="B106" s="309">
        <v>2025</v>
      </c>
      <c r="C106" s="184" t="s">
        <v>176</v>
      </c>
      <c r="D106" s="89">
        <v>3116</v>
      </c>
      <c r="E106" s="90"/>
      <c r="F106" s="91">
        <v>2850</v>
      </c>
      <c r="G106" s="92"/>
      <c r="H106" s="89">
        <v>2996</v>
      </c>
      <c r="I106" s="90"/>
      <c r="J106" s="91">
        <v>2420</v>
      </c>
      <c r="K106" s="92"/>
      <c r="L106" s="89">
        <v>2540</v>
      </c>
      <c r="M106" s="90"/>
      <c r="N106" s="89">
        <v>2380</v>
      </c>
      <c r="O106" s="90"/>
      <c r="P106" s="89">
        <v>2500</v>
      </c>
      <c r="Q106" s="90"/>
      <c r="R106" s="89">
        <v>2605</v>
      </c>
      <c r="S106" s="90"/>
      <c r="T106" s="89">
        <v>2600</v>
      </c>
      <c r="U106" s="90"/>
      <c r="V106" s="89">
        <v>2850</v>
      </c>
      <c r="W106" s="90"/>
      <c r="X106" s="89">
        <v>2720</v>
      </c>
      <c r="Y106" s="90"/>
      <c r="Z106" s="91">
        <v>2855</v>
      </c>
      <c r="AA106" s="90">
        <f>SUM(D106:Z106)</f>
        <v>32432</v>
      </c>
    </row>
    <row r="107" spans="2:27" ht="38.25" x14ac:dyDescent="0.25">
      <c r="B107" s="309"/>
      <c r="C107" s="184" t="s">
        <v>175</v>
      </c>
      <c r="D107" s="89">
        <v>23</v>
      </c>
      <c r="E107" s="90"/>
      <c r="F107" s="89">
        <v>20</v>
      </c>
      <c r="G107" s="90"/>
      <c r="H107" s="89">
        <v>21</v>
      </c>
      <c r="I107" s="90"/>
      <c r="J107" s="89">
        <v>22</v>
      </c>
      <c r="K107" s="90"/>
      <c r="L107" s="89">
        <v>22</v>
      </c>
      <c r="M107" s="90"/>
      <c r="N107" s="89">
        <v>21</v>
      </c>
      <c r="O107" s="90"/>
      <c r="P107" s="89">
        <v>23</v>
      </c>
      <c r="Q107" s="90"/>
      <c r="R107" s="89">
        <v>21</v>
      </c>
      <c r="S107" s="90"/>
      <c r="T107" s="89">
        <v>22</v>
      </c>
      <c r="U107" s="90"/>
      <c r="V107" s="89">
        <v>23</v>
      </c>
      <c r="W107" s="90"/>
      <c r="X107" s="89">
        <v>20</v>
      </c>
      <c r="Y107" s="90"/>
      <c r="Z107" s="89">
        <v>23</v>
      </c>
      <c r="AA107" s="90">
        <f>SUM(D107:Z107)</f>
        <v>261</v>
      </c>
    </row>
    <row r="108" spans="2:27" ht="15" customHeight="1" x14ac:dyDescent="0.25">
      <c r="B108" s="309"/>
      <c r="C108" s="341" t="s">
        <v>382</v>
      </c>
      <c r="D108" s="342"/>
      <c r="E108" s="342"/>
      <c r="F108" s="342"/>
      <c r="G108" s="342"/>
      <c r="H108" s="342"/>
      <c r="I108" s="342"/>
      <c r="J108" s="342"/>
      <c r="K108" s="342"/>
      <c r="L108" s="342"/>
      <c r="M108" s="342"/>
      <c r="N108" s="342"/>
      <c r="O108" s="342"/>
      <c r="P108" s="342"/>
      <c r="Q108" s="342"/>
      <c r="R108" s="342"/>
      <c r="S108" s="342"/>
      <c r="T108" s="342"/>
      <c r="U108" s="342"/>
      <c r="V108" s="342"/>
      <c r="W108" s="342"/>
      <c r="X108" s="342"/>
      <c r="Y108" s="342"/>
      <c r="Z108" s="343"/>
      <c r="AA108" s="88">
        <f>(D106+F106+H106+J106+L106+N106+P106+R106+T106+V106+X106+Z106)/(D107+F107+H107+J107+L107+N107+P107+R107+T107+V107+X107+Z107)*1*(D107+F107+H107+J107+L107+N107+P107+R107+T107+V107+X107+Z107)</f>
        <v>32432</v>
      </c>
    </row>
    <row r="109" spans="2:27" ht="18" x14ac:dyDescent="0.35">
      <c r="B109" s="293" t="s">
        <v>103</v>
      </c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5"/>
      <c r="AA109" s="71">
        <f>(AA104-AA108)/AA104*100</f>
        <v>3.0531728942368543</v>
      </c>
    </row>
    <row r="110" spans="2:27" ht="18.75" x14ac:dyDescent="0.35">
      <c r="B110" s="293" t="s">
        <v>383</v>
      </c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5"/>
      <c r="AA110" s="105">
        <f>AA109/100*AA106</f>
        <v>990.20503305889656</v>
      </c>
    </row>
    <row r="111" spans="2:27" ht="15.75" x14ac:dyDescent="0.25">
      <c r="C111" s="22"/>
      <c r="D111" s="50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</row>
    <row r="112" spans="2:27" ht="22.5" customHeight="1" x14ac:dyDescent="0.25">
      <c r="B112" s="374" t="s">
        <v>216</v>
      </c>
      <c r="C112" s="374"/>
      <c r="D112" s="374"/>
      <c r="E112" s="374"/>
      <c r="F112" s="374"/>
      <c r="G112" s="374"/>
      <c r="H112" s="374"/>
      <c r="I112" s="374"/>
      <c r="J112" s="374"/>
      <c r="K112" s="374"/>
      <c r="L112" s="374"/>
      <c r="M112" s="374"/>
      <c r="N112" s="374"/>
      <c r="O112" s="374"/>
      <c r="P112" s="374"/>
      <c r="Q112" s="374"/>
      <c r="R112" s="374"/>
      <c r="S112" s="374"/>
      <c r="T112" s="374"/>
      <c r="U112" s="374"/>
      <c r="V112" s="374"/>
      <c r="W112" s="374"/>
      <c r="X112" s="374"/>
      <c r="Y112" s="374"/>
      <c r="Z112" s="374"/>
    </row>
    <row r="113" spans="2:27" ht="18" x14ac:dyDescent="0.35">
      <c r="C113" s="379" t="s">
        <v>215</v>
      </c>
      <c r="D113" s="210"/>
      <c r="E113" s="381" t="s">
        <v>44</v>
      </c>
      <c r="F113" s="382" t="s">
        <v>214</v>
      </c>
      <c r="G113" s="273" t="s">
        <v>44</v>
      </c>
      <c r="H113" s="273"/>
      <c r="I113" s="273"/>
      <c r="J113" s="205"/>
      <c r="K113" s="93"/>
      <c r="N113" s="125"/>
    </row>
    <row r="114" spans="2:27" ht="16.5" customHeight="1" x14ac:dyDescent="0.25">
      <c r="C114" s="380"/>
      <c r="D114" s="286"/>
      <c r="E114" s="381"/>
      <c r="F114" s="382"/>
      <c r="G114" s="273"/>
      <c r="H114" s="273"/>
      <c r="I114" s="273"/>
      <c r="J114" s="205"/>
      <c r="K114" s="205"/>
    </row>
    <row r="115" spans="2:27" ht="18" hidden="1" customHeight="1" x14ac:dyDescent="0.25">
      <c r="C115" s="95" t="s">
        <v>104</v>
      </c>
      <c r="D115" s="291"/>
      <c r="E115" s="275" t="s">
        <v>156</v>
      </c>
      <c r="F115" s="275"/>
      <c r="G115" s="275"/>
      <c r="H115" s="275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</row>
    <row r="116" spans="2:27" ht="18" customHeight="1" x14ac:dyDescent="0.25">
      <c r="C116" s="207"/>
      <c r="D116" s="210"/>
      <c r="E116" s="209"/>
      <c r="F116" s="209"/>
      <c r="G116" s="209"/>
      <c r="H116" s="209"/>
      <c r="I116" s="209"/>
      <c r="J116" s="209"/>
      <c r="K116" s="12"/>
      <c r="L116" s="209"/>
      <c r="M116" s="209"/>
      <c r="N116" s="209"/>
      <c r="O116" s="209"/>
      <c r="P116" s="209"/>
      <c r="Q116" s="209"/>
      <c r="R116" s="209"/>
      <c r="S116" s="209"/>
    </row>
    <row r="117" spans="2:27" ht="18" customHeight="1" x14ac:dyDescent="0.25">
      <c r="B117" t="s">
        <v>34</v>
      </c>
      <c r="C117" s="211" t="s">
        <v>217</v>
      </c>
      <c r="D117" s="210" t="s">
        <v>55</v>
      </c>
      <c r="E117" s="275" t="s">
        <v>218</v>
      </c>
      <c r="F117" s="275"/>
      <c r="G117" s="275"/>
      <c r="H117" s="275"/>
      <c r="I117" s="275"/>
      <c r="J117" s="275"/>
      <c r="K117" s="275"/>
      <c r="L117" s="275"/>
      <c r="M117" s="275"/>
      <c r="N117" s="275"/>
      <c r="O117" s="275"/>
      <c r="P117" s="275"/>
      <c r="Q117" s="275"/>
      <c r="R117" s="209"/>
      <c r="S117" s="209"/>
    </row>
    <row r="118" spans="2:27" ht="18" customHeight="1" x14ac:dyDescent="0.25">
      <c r="C118" s="211" t="s">
        <v>219</v>
      </c>
      <c r="D118" s="210" t="s">
        <v>55</v>
      </c>
      <c r="E118" s="275" t="s">
        <v>220</v>
      </c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</row>
    <row r="119" spans="2:27" ht="18" x14ac:dyDescent="0.25">
      <c r="C119" s="211" t="s">
        <v>27</v>
      </c>
      <c r="D119" s="99" t="s">
        <v>55</v>
      </c>
      <c r="E119" s="97" t="s">
        <v>221</v>
      </c>
      <c r="F119" s="99"/>
      <c r="G119" s="93"/>
      <c r="H119" s="93"/>
      <c r="I119" s="93"/>
      <c r="J119" s="93"/>
      <c r="K119" s="93"/>
    </row>
    <row r="120" spans="2:27" x14ac:dyDescent="0.25">
      <c r="C120" s="95" t="s">
        <v>222</v>
      </c>
      <c r="D120" s="99" t="s">
        <v>55</v>
      </c>
      <c r="E120" s="97" t="s">
        <v>223</v>
      </c>
      <c r="F120" s="99"/>
      <c r="G120" s="93"/>
      <c r="H120" s="93"/>
      <c r="I120" s="93"/>
      <c r="J120" s="93"/>
      <c r="K120" s="93"/>
    </row>
    <row r="121" spans="2:27" ht="18" x14ac:dyDescent="0.25">
      <c r="C121" s="95" t="s">
        <v>227</v>
      </c>
      <c r="D121" s="75">
        <v>1</v>
      </c>
      <c r="E121" s="97" t="s">
        <v>226</v>
      </c>
      <c r="F121" s="99"/>
      <c r="G121" s="93"/>
      <c r="H121" s="93"/>
      <c r="I121" s="93"/>
      <c r="J121" s="93"/>
      <c r="K121" s="93"/>
    </row>
    <row r="122" spans="2:27" x14ac:dyDescent="0.25">
      <c r="C122" s="207" t="s">
        <v>224</v>
      </c>
      <c r="D122" s="208" t="s">
        <v>55</v>
      </c>
      <c r="E122" s="209" t="s">
        <v>225</v>
      </c>
      <c r="F122" s="208"/>
      <c r="G122" s="205"/>
      <c r="H122" s="205"/>
      <c r="I122" s="205"/>
      <c r="J122" s="205"/>
      <c r="K122" s="205"/>
    </row>
    <row r="123" spans="2:27" ht="15.75" x14ac:dyDescent="0.25">
      <c r="C123" s="22"/>
      <c r="D123" s="50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</row>
    <row r="124" spans="2:27" ht="15" customHeight="1" x14ac:dyDescent="0.25">
      <c r="B124" s="10" t="s">
        <v>194</v>
      </c>
      <c r="C124" s="273" t="s">
        <v>267</v>
      </c>
      <c r="D124" s="291" t="s">
        <v>272</v>
      </c>
      <c r="E124" s="291"/>
      <c r="F124" s="291"/>
      <c r="G124" s="291"/>
      <c r="H124" s="291"/>
      <c r="I124" s="291"/>
      <c r="J124" s="291"/>
      <c r="K124" s="291"/>
      <c r="L124" s="291"/>
      <c r="M124" s="291"/>
      <c r="N124" s="287" t="s">
        <v>292</v>
      </c>
      <c r="O124" s="316" t="s">
        <v>467</v>
      </c>
      <c r="P124" s="316"/>
      <c r="Q124" s="316"/>
      <c r="R124" s="316"/>
      <c r="S124" s="316"/>
      <c r="T124" s="316"/>
      <c r="U124" s="316"/>
      <c r="V124" s="316"/>
      <c r="W124" s="316" t="s">
        <v>274</v>
      </c>
      <c r="X124" s="316"/>
      <c r="Y124" s="18"/>
      <c r="Z124" s="206"/>
      <c r="AA124" s="273"/>
    </row>
    <row r="125" spans="2:27" x14ac:dyDescent="0.25">
      <c r="C125" s="273"/>
      <c r="D125" s="286" t="s">
        <v>273</v>
      </c>
      <c r="E125" s="286"/>
      <c r="F125" s="286"/>
      <c r="G125" s="286"/>
      <c r="H125" s="286"/>
      <c r="I125" s="286"/>
      <c r="J125" s="286"/>
      <c r="K125" s="286"/>
      <c r="L125" s="286"/>
      <c r="M125" s="286"/>
      <c r="N125" s="287"/>
      <c r="O125" s="316"/>
      <c r="P125" s="316"/>
      <c r="Q125" s="316"/>
      <c r="R125" s="316"/>
      <c r="S125" s="316"/>
      <c r="T125" s="316"/>
      <c r="U125" s="316"/>
      <c r="V125" s="316"/>
      <c r="W125" s="316"/>
      <c r="X125" s="316"/>
      <c r="Y125" s="18"/>
      <c r="Z125" s="103"/>
      <c r="AA125" s="273"/>
    </row>
    <row r="126" spans="2:27" x14ac:dyDescent="0.25">
      <c r="C126" s="18"/>
    </row>
    <row r="128" spans="2:27" x14ac:dyDescent="0.25">
      <c r="B128" s="10" t="s">
        <v>195</v>
      </c>
      <c r="C128" s="273" t="s">
        <v>268</v>
      </c>
      <c r="D128" s="291" t="s">
        <v>228</v>
      </c>
      <c r="E128" s="291"/>
      <c r="F128" s="291"/>
      <c r="G128" s="291"/>
      <c r="H128" s="291"/>
      <c r="I128" s="291"/>
      <c r="J128" s="291"/>
      <c r="K128" s="291"/>
      <c r="L128" s="291"/>
      <c r="M128" s="291"/>
      <c r="N128" s="287" t="s">
        <v>292</v>
      </c>
      <c r="O128" s="316" t="s">
        <v>230</v>
      </c>
      <c r="P128" s="316"/>
      <c r="Q128" s="316"/>
      <c r="R128" s="316"/>
      <c r="S128" s="316"/>
      <c r="T128" s="316"/>
      <c r="U128" s="316"/>
      <c r="V128" s="316"/>
      <c r="W128" s="316" t="s">
        <v>231</v>
      </c>
      <c r="X128" s="316"/>
      <c r="Y128" s="147"/>
      <c r="Z128" s="212"/>
      <c r="AA128" s="18"/>
    </row>
    <row r="129" spans="1:27" x14ac:dyDescent="0.25">
      <c r="C129" s="273"/>
      <c r="D129" s="286" t="s">
        <v>229</v>
      </c>
      <c r="E129" s="286"/>
      <c r="F129" s="286"/>
      <c r="G129" s="286"/>
      <c r="H129" s="286"/>
      <c r="I129" s="286"/>
      <c r="J129" s="286"/>
      <c r="K129" s="286"/>
      <c r="L129" s="286"/>
      <c r="M129" s="286"/>
      <c r="N129" s="287"/>
      <c r="O129" s="316"/>
      <c r="P129" s="316"/>
      <c r="Q129" s="316"/>
      <c r="R129" s="316"/>
      <c r="S129" s="316"/>
      <c r="T129" s="316"/>
      <c r="U129" s="316"/>
      <c r="V129" s="316"/>
      <c r="W129" s="316"/>
      <c r="X129" s="316"/>
      <c r="Y129" s="147"/>
      <c r="Z129" s="212"/>
      <c r="AA129" s="18"/>
    </row>
    <row r="130" spans="1:27" x14ac:dyDescent="0.25">
      <c r="C130" s="18"/>
    </row>
    <row r="131" spans="1:27" ht="15" customHeight="1" x14ac:dyDescent="0.25"/>
    <row r="132" spans="1:27" ht="15" customHeight="1" x14ac:dyDescent="0.25">
      <c r="B132" s="10" t="s">
        <v>40</v>
      </c>
      <c r="C132" s="273" t="s">
        <v>269</v>
      </c>
      <c r="D132" s="291" t="s">
        <v>233</v>
      </c>
      <c r="E132" s="291"/>
      <c r="F132" s="291"/>
      <c r="G132" s="291"/>
      <c r="H132" s="291"/>
      <c r="I132" s="291"/>
      <c r="J132" s="291"/>
      <c r="K132" s="291"/>
      <c r="L132" s="291"/>
      <c r="M132" s="291"/>
      <c r="N132" s="287" t="s">
        <v>292</v>
      </c>
      <c r="O132" s="316" t="s">
        <v>235</v>
      </c>
      <c r="P132" s="316"/>
      <c r="Q132" s="316"/>
      <c r="R132" s="316"/>
      <c r="S132" s="316"/>
      <c r="T132" s="316"/>
      <c r="U132" s="316"/>
      <c r="V132" s="316"/>
      <c r="W132" s="316" t="s">
        <v>236</v>
      </c>
      <c r="X132" s="316"/>
      <c r="Y132" s="288"/>
      <c r="Z132" s="213"/>
      <c r="AA132" s="273"/>
    </row>
    <row r="133" spans="1:27" x14ac:dyDescent="0.25">
      <c r="C133" s="273"/>
      <c r="D133" s="286" t="s">
        <v>234</v>
      </c>
      <c r="E133" s="286"/>
      <c r="F133" s="286"/>
      <c r="G133" s="286"/>
      <c r="H133" s="286"/>
      <c r="I133" s="286"/>
      <c r="J133" s="286"/>
      <c r="K133" s="286"/>
      <c r="L133" s="286"/>
      <c r="M133" s="286"/>
      <c r="N133" s="287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288"/>
      <c r="Z133" s="213"/>
      <c r="AA133" s="273"/>
    </row>
    <row r="134" spans="1:27" x14ac:dyDescent="0.25">
      <c r="C134" s="18"/>
      <c r="F134" s="104"/>
    </row>
    <row r="135" spans="1:27" ht="17.25" x14ac:dyDescent="0.25">
      <c r="B135" s="269" t="s">
        <v>461</v>
      </c>
      <c r="C135" s="270"/>
      <c r="D135" s="269"/>
      <c r="E135" s="269"/>
      <c r="F135" s="269"/>
      <c r="G135" s="269"/>
      <c r="H135" s="269"/>
      <c r="I135" s="269"/>
      <c r="J135" s="269"/>
      <c r="K135" s="269"/>
      <c r="L135" s="269"/>
      <c r="M135" s="269"/>
      <c r="N135" s="269"/>
      <c r="O135" s="269"/>
      <c r="P135" s="269"/>
      <c r="Q135" s="269"/>
      <c r="R135" s="269"/>
      <c r="S135" s="269"/>
      <c r="T135" s="269"/>
      <c r="U135" s="269"/>
      <c r="V135" s="269"/>
      <c r="W135" s="269"/>
      <c r="X135" s="269"/>
    </row>
    <row r="136" spans="1:27" x14ac:dyDescent="0.25">
      <c r="B136" s="271" t="s">
        <v>462</v>
      </c>
      <c r="C136" s="271"/>
      <c r="D136" s="271"/>
      <c r="E136" s="271"/>
      <c r="F136" s="271"/>
      <c r="G136" s="271"/>
      <c r="H136" s="271"/>
      <c r="I136" s="271"/>
      <c r="J136" s="271"/>
      <c r="K136" s="271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69"/>
    </row>
    <row r="137" spans="1:27" x14ac:dyDescent="0.25">
      <c r="B137" s="386" t="s">
        <v>443</v>
      </c>
      <c r="C137" s="386"/>
      <c r="D137" s="386"/>
      <c r="E137" s="386"/>
      <c r="F137" s="386"/>
      <c r="G137" s="386"/>
      <c r="H137" s="386"/>
      <c r="I137" s="386"/>
      <c r="J137" s="386"/>
      <c r="K137" s="386"/>
      <c r="L137" s="386"/>
      <c r="M137" s="386"/>
      <c r="N137" s="386"/>
      <c r="O137" s="386"/>
      <c r="P137" s="386"/>
      <c r="Q137" s="386"/>
      <c r="R137" s="386"/>
      <c r="S137" s="386"/>
      <c r="T137" s="386"/>
      <c r="U137" s="386"/>
      <c r="V137" s="386"/>
      <c r="W137" s="386"/>
      <c r="X137" s="386"/>
    </row>
    <row r="138" spans="1:27" x14ac:dyDescent="0.25">
      <c r="B138" s="384" t="s">
        <v>448</v>
      </c>
      <c r="C138" s="384"/>
      <c r="D138" s="384"/>
      <c r="E138" s="384"/>
      <c r="F138" s="384"/>
      <c r="G138" s="384"/>
      <c r="H138" s="384"/>
      <c r="I138" s="384"/>
      <c r="J138" s="384"/>
      <c r="K138" s="384"/>
      <c r="L138" s="384"/>
      <c r="M138" s="384"/>
      <c r="N138" s="384"/>
      <c r="O138" s="384"/>
      <c r="P138" s="384"/>
      <c r="Q138" s="384"/>
      <c r="R138" s="384"/>
      <c r="S138" s="384"/>
      <c r="T138" s="384"/>
      <c r="U138" s="384"/>
      <c r="V138" s="384"/>
      <c r="W138" s="384"/>
      <c r="X138" s="384"/>
    </row>
    <row r="140" spans="1:27" ht="18" x14ac:dyDescent="0.25">
      <c r="A140" s="35" t="s">
        <v>106</v>
      </c>
      <c r="B140" s="35"/>
      <c r="C140" s="35"/>
    </row>
    <row r="141" spans="1:27" ht="20.25" customHeight="1" x14ac:dyDescent="0.25"/>
    <row r="142" spans="1:27" ht="20.25" customHeight="1" x14ac:dyDescent="0.25">
      <c r="D142" s="273" t="s">
        <v>105</v>
      </c>
      <c r="E142" s="291"/>
      <c r="F142" s="291"/>
      <c r="G142" s="273" t="s">
        <v>18</v>
      </c>
      <c r="H142" s="137" t="s">
        <v>386</v>
      </c>
      <c r="I142" s="137"/>
      <c r="J142" s="137"/>
      <c r="K142" s="137"/>
      <c r="L142" s="288" t="s">
        <v>387</v>
      </c>
      <c r="M142" s="139"/>
      <c r="N142" s="139"/>
      <c r="O142" s="139"/>
      <c r="P142" s="18"/>
      <c r="Q142" s="18"/>
      <c r="R142" s="140"/>
      <c r="S142" s="140"/>
      <c r="T142" s="140"/>
      <c r="U142" s="106"/>
    </row>
    <row r="143" spans="1:27" x14ac:dyDescent="0.25">
      <c r="D143" s="273"/>
      <c r="E143" s="286">
        <v>3</v>
      </c>
      <c r="F143" s="286"/>
      <c r="G143" s="273"/>
      <c r="H143" s="138">
        <v>3</v>
      </c>
      <c r="I143" s="138"/>
      <c r="J143" s="138"/>
      <c r="K143" s="138"/>
      <c r="L143" s="288"/>
      <c r="M143" s="139"/>
      <c r="N143" s="139"/>
      <c r="O143" s="139"/>
      <c r="P143" s="18"/>
      <c r="Q143" s="18"/>
      <c r="R143" s="140"/>
      <c r="S143" s="140"/>
      <c r="T143" s="140"/>
    </row>
    <row r="145" spans="1:27" ht="15.75" x14ac:dyDescent="0.25">
      <c r="A145" s="21" t="s">
        <v>64</v>
      </c>
      <c r="B145" s="21" t="s">
        <v>212</v>
      </c>
      <c r="C145" s="22"/>
      <c r="D145" s="23"/>
      <c r="E145" s="23"/>
      <c r="F145" s="23"/>
      <c r="G145" s="23"/>
      <c r="H145" s="121"/>
      <c r="I145" s="121"/>
      <c r="J145" s="23"/>
      <c r="K145" s="23"/>
      <c r="L145" s="23"/>
      <c r="M145" s="23"/>
      <c r="N145" s="121"/>
      <c r="O145" s="121"/>
      <c r="P145" s="121"/>
      <c r="Q145" s="121"/>
      <c r="R145" s="120"/>
      <c r="S145" s="120"/>
      <c r="T145" s="120"/>
      <c r="U145" s="120"/>
    </row>
    <row r="146" spans="1:27" ht="18.75" x14ac:dyDescent="0.35">
      <c r="A146" s="25" t="s">
        <v>109</v>
      </c>
      <c r="B146" s="25" t="s">
        <v>121</v>
      </c>
      <c r="C146" s="116"/>
      <c r="D146" s="117"/>
      <c r="E146" s="117"/>
      <c r="F146" s="117"/>
      <c r="G146" s="117"/>
      <c r="H146" s="118"/>
      <c r="I146" s="118"/>
      <c r="J146" s="117"/>
      <c r="K146" s="117"/>
      <c r="L146" s="117"/>
      <c r="M146" s="117"/>
      <c r="N146" s="118"/>
      <c r="O146" s="118"/>
      <c r="P146" s="118"/>
      <c r="Q146" s="118"/>
      <c r="R146" s="120"/>
      <c r="S146" s="120"/>
      <c r="T146" s="120"/>
      <c r="U146" s="120"/>
    </row>
    <row r="147" spans="1:27" x14ac:dyDescent="0.25">
      <c r="C147" s="116"/>
      <c r="D147" s="117"/>
      <c r="E147" s="117"/>
      <c r="F147" s="117"/>
      <c r="G147" s="117"/>
      <c r="H147" s="118"/>
      <c r="I147" s="118"/>
      <c r="J147" s="117"/>
      <c r="K147" s="117"/>
      <c r="L147" s="117"/>
      <c r="M147" s="117"/>
      <c r="N147" s="118"/>
      <c r="O147" s="118"/>
      <c r="P147" s="118"/>
      <c r="Q147" s="118"/>
      <c r="R147" s="120"/>
      <c r="S147" s="120"/>
      <c r="T147" s="120"/>
      <c r="U147" s="120"/>
    </row>
    <row r="148" spans="1:27" ht="18" x14ac:dyDescent="0.35">
      <c r="C148" s="299" t="s">
        <v>111</v>
      </c>
      <c r="D148" s="112" t="s">
        <v>113</v>
      </c>
      <c r="E148" s="32"/>
      <c r="F148" s="285" t="s">
        <v>33</v>
      </c>
      <c r="G148" s="23"/>
      <c r="H148" s="121"/>
      <c r="I148" s="121"/>
      <c r="J148" s="23"/>
      <c r="K148" s="23"/>
      <c r="L148" s="23"/>
      <c r="M148" s="23"/>
      <c r="N148" s="121"/>
      <c r="O148" s="121"/>
      <c r="P148" s="121"/>
      <c r="Q148" s="121"/>
      <c r="R148" s="124"/>
      <c r="S148" s="124"/>
      <c r="T148" s="124"/>
      <c r="U148" s="124"/>
      <c r="V148" s="29"/>
    </row>
    <row r="149" spans="1:27" ht="18" x14ac:dyDescent="0.35">
      <c r="C149" s="299"/>
      <c r="D149" s="114" t="s">
        <v>112</v>
      </c>
      <c r="E149" s="114"/>
      <c r="F149" s="285"/>
      <c r="G149" s="23"/>
      <c r="H149" s="121"/>
      <c r="I149" s="121"/>
      <c r="J149" s="23"/>
      <c r="K149" s="23"/>
      <c r="L149" s="23"/>
      <c r="M149" s="23"/>
      <c r="N149" s="121"/>
      <c r="O149" s="121"/>
      <c r="P149" s="121"/>
      <c r="Q149" s="121"/>
      <c r="R149" s="124"/>
      <c r="S149" s="124"/>
      <c r="T149" s="124"/>
      <c r="U149" s="124"/>
      <c r="V149" s="29"/>
    </row>
    <row r="150" spans="1:27" ht="18.75" x14ac:dyDescent="0.35">
      <c r="C150" s="123"/>
      <c r="D150" s="110"/>
      <c r="E150" s="111"/>
      <c r="F150" s="109"/>
      <c r="G150" s="23"/>
      <c r="H150" s="121"/>
      <c r="I150" s="121"/>
      <c r="J150" s="23"/>
      <c r="K150" s="23"/>
      <c r="L150" s="23"/>
      <c r="M150" s="23"/>
      <c r="N150" s="121"/>
      <c r="O150" s="121"/>
      <c r="P150" s="121"/>
      <c r="Q150" s="121"/>
      <c r="R150" s="124"/>
      <c r="S150" s="124"/>
      <c r="T150" s="124"/>
      <c r="U150" s="124"/>
      <c r="V150" s="29"/>
    </row>
    <row r="151" spans="1:27" ht="18.75" x14ac:dyDescent="0.25">
      <c r="B151" t="s">
        <v>34</v>
      </c>
      <c r="C151" s="22" t="s">
        <v>116</v>
      </c>
      <c r="D151" s="30" t="s">
        <v>114</v>
      </c>
      <c r="E151" s="31"/>
      <c r="F151" s="124"/>
      <c r="G151" s="23"/>
      <c r="H151" s="121"/>
      <c r="I151" s="121"/>
      <c r="J151" s="23"/>
      <c r="K151" s="23"/>
      <c r="L151" s="23"/>
      <c r="M151" s="23"/>
      <c r="N151" s="121"/>
      <c r="O151" s="121"/>
      <c r="P151" s="121"/>
      <c r="Q151" s="121"/>
      <c r="R151" s="124"/>
      <c r="S151" s="124"/>
      <c r="T151" s="124"/>
      <c r="U151" s="124"/>
      <c r="V151" s="29"/>
    </row>
    <row r="152" spans="1:27" ht="18.75" x14ac:dyDescent="0.25">
      <c r="C152" s="108" t="s">
        <v>115</v>
      </c>
      <c r="D152" s="30" t="s">
        <v>277</v>
      </c>
      <c r="E152" s="31"/>
      <c r="F152" s="124"/>
      <c r="G152" s="23"/>
      <c r="H152" s="121"/>
      <c r="I152" s="121"/>
      <c r="J152" s="23"/>
      <c r="K152" s="23"/>
      <c r="L152" s="23"/>
      <c r="M152" s="23"/>
      <c r="N152" s="121"/>
      <c r="O152" s="121"/>
      <c r="P152" s="121"/>
      <c r="Q152" s="121"/>
      <c r="R152" s="124"/>
      <c r="S152" s="124"/>
      <c r="T152" s="124"/>
      <c r="U152" s="124"/>
      <c r="V152" s="29"/>
    </row>
    <row r="153" spans="1:27" ht="18.75" x14ac:dyDescent="0.25">
      <c r="C153" s="108"/>
      <c r="D153" s="30"/>
      <c r="E153" s="31"/>
      <c r="F153" s="124"/>
      <c r="G153" s="23"/>
      <c r="H153" s="121"/>
      <c r="I153" s="121"/>
      <c r="J153" s="23"/>
      <c r="K153" s="23"/>
      <c r="L153" s="23"/>
      <c r="M153" s="23"/>
      <c r="N153" s="121"/>
      <c r="O153" s="121"/>
      <c r="P153" s="121"/>
      <c r="Q153" s="121"/>
      <c r="R153" s="124"/>
      <c r="S153" s="124"/>
      <c r="T153" s="124"/>
      <c r="U153" s="124"/>
      <c r="V153" s="29"/>
    </row>
    <row r="154" spans="1:27" x14ac:dyDescent="0.25">
      <c r="B154" s="10" t="s">
        <v>197</v>
      </c>
      <c r="C154" s="290" t="s">
        <v>266</v>
      </c>
      <c r="D154" s="291" t="s">
        <v>270</v>
      </c>
      <c r="E154" s="291"/>
      <c r="F154" s="291"/>
      <c r="G154" s="291"/>
      <c r="H154" s="291"/>
      <c r="I154" s="291"/>
      <c r="J154" s="291"/>
      <c r="K154" s="291"/>
      <c r="L154" s="291"/>
      <c r="M154" s="291"/>
      <c r="N154" s="288" t="s">
        <v>292</v>
      </c>
      <c r="O154" s="273" t="s">
        <v>275</v>
      </c>
      <c r="P154" s="273"/>
      <c r="Q154" s="273"/>
      <c r="R154" s="273"/>
      <c r="S154" s="273"/>
      <c r="T154" s="273"/>
      <c r="U154" s="273"/>
      <c r="V154" s="273"/>
      <c r="W154" s="288" t="s">
        <v>276</v>
      </c>
      <c r="X154" s="288"/>
      <c r="Y154" s="288"/>
      <c r="Z154" s="216"/>
      <c r="AA154" s="288"/>
    </row>
    <row r="155" spans="1:27" x14ac:dyDescent="0.25">
      <c r="C155" s="290"/>
      <c r="D155" s="286" t="s">
        <v>271</v>
      </c>
      <c r="E155" s="286"/>
      <c r="F155" s="286"/>
      <c r="G155" s="286"/>
      <c r="H155" s="286"/>
      <c r="I155" s="286"/>
      <c r="J155" s="286"/>
      <c r="K155" s="286"/>
      <c r="L155" s="286"/>
      <c r="M155" s="286"/>
      <c r="N155" s="288"/>
      <c r="O155" s="273"/>
      <c r="P155" s="273"/>
      <c r="Q155" s="273"/>
      <c r="R155" s="273"/>
      <c r="S155" s="273"/>
      <c r="T155" s="273"/>
      <c r="U155" s="273"/>
      <c r="V155" s="273"/>
      <c r="W155" s="288"/>
      <c r="X155" s="288"/>
      <c r="Y155" s="288"/>
      <c r="Z155" s="216"/>
      <c r="AA155" s="288"/>
    </row>
    <row r="156" spans="1:27" x14ac:dyDescent="0.25">
      <c r="C156" s="122"/>
      <c r="D156" s="117"/>
      <c r="E156" s="118"/>
      <c r="F156" s="117"/>
      <c r="G156" s="118"/>
      <c r="H156" s="117"/>
      <c r="I156" s="118"/>
      <c r="J156" s="117"/>
      <c r="K156" s="118"/>
      <c r="L156" s="117"/>
      <c r="M156" s="118"/>
      <c r="N156" s="117"/>
      <c r="O156" s="118"/>
      <c r="P156" s="117"/>
      <c r="Q156" s="118"/>
      <c r="R156" s="117"/>
      <c r="S156" s="118"/>
      <c r="T156" s="118"/>
      <c r="U156" s="118"/>
      <c r="V156" s="118"/>
      <c r="W156" s="118"/>
      <c r="X156" s="118"/>
      <c r="Y156" s="118"/>
      <c r="Z156" s="118"/>
      <c r="AA156" s="118"/>
    </row>
    <row r="157" spans="1:27" ht="15" customHeight="1" x14ac:dyDescent="0.25">
      <c r="C157" s="122"/>
      <c r="D157" s="117"/>
      <c r="E157" s="118"/>
      <c r="F157" s="117"/>
      <c r="G157" s="118"/>
      <c r="H157" s="117"/>
      <c r="I157" s="118"/>
      <c r="J157" s="117"/>
      <c r="K157" s="118"/>
      <c r="L157" s="117"/>
      <c r="M157" s="118"/>
      <c r="N157" s="117"/>
      <c r="O157" s="118"/>
      <c r="P157" s="117"/>
      <c r="Q157" s="118"/>
      <c r="R157" s="117"/>
      <c r="S157" s="118"/>
      <c r="T157" s="118"/>
      <c r="U157" s="118"/>
      <c r="V157" s="116"/>
      <c r="W157" s="118"/>
      <c r="X157" s="118"/>
      <c r="Y157" s="118"/>
      <c r="Z157" s="118"/>
      <c r="AA157" s="18"/>
    </row>
    <row r="158" spans="1:27" ht="15" customHeight="1" x14ac:dyDescent="0.25">
      <c r="C158" s="299" t="s">
        <v>111</v>
      </c>
      <c r="D158" s="383" t="s">
        <v>278</v>
      </c>
      <c r="E158" s="383"/>
      <c r="F158" s="283" t="s">
        <v>39</v>
      </c>
      <c r="G158" s="282" t="s">
        <v>18</v>
      </c>
      <c r="H158" s="292">
        <v>3.0499999999999999E-2</v>
      </c>
      <c r="I158" s="118"/>
      <c r="J158" s="117"/>
      <c r="K158" s="118"/>
      <c r="L158" s="117"/>
      <c r="M158" s="118"/>
      <c r="N158" s="117"/>
      <c r="O158" s="118"/>
      <c r="P158" s="117"/>
      <c r="Q158" s="118"/>
      <c r="R158" s="117"/>
      <c r="S158" s="118"/>
      <c r="T158" s="118"/>
      <c r="U158" s="118"/>
      <c r="V158" s="118"/>
      <c r="W158" s="118"/>
      <c r="X158" s="118"/>
      <c r="Y158" s="118"/>
      <c r="Z158" s="118"/>
      <c r="AA158" s="18"/>
    </row>
    <row r="159" spans="1:27" ht="15" customHeight="1" x14ac:dyDescent="0.25">
      <c r="C159" s="299"/>
      <c r="D159" s="296">
        <v>33453</v>
      </c>
      <c r="E159" s="296"/>
      <c r="F159" s="283"/>
      <c r="G159" s="282"/>
      <c r="H159" s="292"/>
      <c r="I159" s="118"/>
      <c r="J159" s="117"/>
      <c r="K159" s="118"/>
      <c r="L159" s="117"/>
      <c r="M159" s="118"/>
      <c r="N159" s="117"/>
      <c r="O159" s="118"/>
      <c r="P159" s="117"/>
      <c r="Q159" s="118"/>
      <c r="R159" s="117"/>
      <c r="S159" s="118"/>
      <c r="T159" s="118"/>
      <c r="U159" s="118"/>
      <c r="V159" s="118"/>
      <c r="W159" s="118"/>
      <c r="X159" s="118"/>
      <c r="Y159" s="118"/>
      <c r="Z159" s="118"/>
      <c r="AA159" s="18"/>
    </row>
    <row r="160" spans="1:27" ht="18" x14ac:dyDescent="0.35">
      <c r="A160" t="s">
        <v>70</v>
      </c>
      <c r="B160" t="s">
        <v>122</v>
      </c>
      <c r="C160" s="119"/>
      <c r="D160" s="33"/>
      <c r="E160" s="33"/>
      <c r="F160" s="121"/>
      <c r="G160" s="121"/>
      <c r="H160" s="121"/>
      <c r="I160" s="121"/>
      <c r="J160" s="23"/>
      <c r="K160" s="23"/>
      <c r="L160" s="23"/>
      <c r="M160" s="23"/>
      <c r="N160" s="121"/>
      <c r="O160" s="121"/>
      <c r="P160" s="121"/>
      <c r="Q160" s="121"/>
      <c r="R160" s="124"/>
      <c r="S160" s="124"/>
      <c r="T160" s="124"/>
      <c r="U160" s="124"/>
      <c r="V160" s="29"/>
    </row>
    <row r="161" spans="2:27" ht="18" x14ac:dyDescent="0.35">
      <c r="C161" s="299" t="s">
        <v>117</v>
      </c>
      <c r="D161" s="32" t="s">
        <v>118</v>
      </c>
      <c r="E161" s="298" t="s">
        <v>119</v>
      </c>
      <c r="F161" s="298"/>
      <c r="G161" s="281">
        <v>3.05</v>
      </c>
      <c r="H161" s="281"/>
      <c r="I161" s="282" t="s">
        <v>44</v>
      </c>
      <c r="J161" s="283">
        <v>32432</v>
      </c>
      <c r="K161" s="282" t="s">
        <v>18</v>
      </c>
      <c r="L161" s="298" t="s">
        <v>279</v>
      </c>
      <c r="M161" s="298"/>
      <c r="N161" s="298"/>
      <c r="O161" s="121"/>
      <c r="P161" s="121"/>
      <c r="Q161" s="121"/>
      <c r="R161" s="124"/>
      <c r="S161" s="124"/>
      <c r="T161" s="124"/>
      <c r="U161" s="124"/>
      <c r="V161" s="29"/>
    </row>
    <row r="162" spans="2:27" ht="15.75" x14ac:dyDescent="0.25">
      <c r="C162" s="299"/>
      <c r="D162" s="27">
        <v>100</v>
      </c>
      <c r="E162" s="298"/>
      <c r="F162" s="298"/>
      <c r="G162" s="284">
        <v>100</v>
      </c>
      <c r="H162" s="284"/>
      <c r="I162" s="282"/>
      <c r="J162" s="283"/>
      <c r="K162" s="282"/>
      <c r="L162" s="298"/>
      <c r="M162" s="298"/>
      <c r="N162" s="298"/>
      <c r="O162" s="121"/>
      <c r="P162" s="121"/>
      <c r="Q162" s="121"/>
      <c r="R162" s="124"/>
      <c r="S162" s="124"/>
      <c r="T162" s="124"/>
      <c r="U162" s="124"/>
      <c r="V162" s="29"/>
    </row>
    <row r="163" spans="2:27" ht="18.75" x14ac:dyDescent="0.25">
      <c r="B163" t="s">
        <v>34</v>
      </c>
      <c r="C163" s="108" t="s">
        <v>120</v>
      </c>
      <c r="D163" s="260" t="s">
        <v>388</v>
      </c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</row>
    <row r="164" spans="2:27" ht="15.75" x14ac:dyDescent="0.25">
      <c r="C164" s="22"/>
      <c r="D164" s="50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</row>
    <row r="166" spans="2:27" ht="15" customHeight="1" x14ac:dyDescent="0.3">
      <c r="B166" s="86" t="s">
        <v>449</v>
      </c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</row>
    <row r="167" spans="2:27" ht="15" customHeight="1" x14ac:dyDescent="0.35">
      <c r="B167" s="83" t="s">
        <v>157</v>
      </c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</row>
    <row r="168" spans="2:27" ht="18" x14ac:dyDescent="0.35">
      <c r="B168" s="85" t="s">
        <v>77</v>
      </c>
      <c r="C168" s="84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</row>
    <row r="169" spans="2:27" ht="18" x14ac:dyDescent="0.35">
      <c r="B169" s="85" t="s">
        <v>76</v>
      </c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</row>
    <row r="170" spans="2:27" ht="18.75" x14ac:dyDescent="0.3">
      <c r="B170" s="81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</row>
    <row r="171" spans="2:27" ht="30" x14ac:dyDescent="0.25">
      <c r="B171" s="4" t="s">
        <v>22</v>
      </c>
      <c r="C171" s="11" t="s">
        <v>24</v>
      </c>
      <c r="D171" s="5" t="s">
        <v>0</v>
      </c>
      <c r="E171" s="5"/>
      <c r="F171" s="5" t="s">
        <v>1</v>
      </c>
      <c r="G171" s="5"/>
      <c r="H171" s="5" t="s">
        <v>2</v>
      </c>
      <c r="I171" s="5"/>
      <c r="J171" s="5" t="s">
        <v>3</v>
      </c>
      <c r="K171" s="5"/>
      <c r="L171" s="5" t="s">
        <v>4</v>
      </c>
      <c r="M171" s="5"/>
      <c r="N171" s="5" t="s">
        <v>5</v>
      </c>
      <c r="O171" s="5"/>
      <c r="P171" s="5" t="s">
        <v>6</v>
      </c>
      <c r="Q171" s="5"/>
      <c r="R171" s="5" t="s">
        <v>7</v>
      </c>
      <c r="S171" s="5"/>
      <c r="T171" s="5" t="s">
        <v>8</v>
      </c>
      <c r="U171" s="5"/>
      <c r="V171" s="5" t="s">
        <v>9</v>
      </c>
      <c r="W171" s="5"/>
      <c r="X171" s="5" t="s">
        <v>10</v>
      </c>
      <c r="Y171" s="5"/>
      <c r="Z171" s="5" t="s">
        <v>11</v>
      </c>
      <c r="AA171" s="5" t="s">
        <v>12</v>
      </c>
    </row>
    <row r="172" spans="2:27" x14ac:dyDescent="0.25">
      <c r="B172" s="327" t="s">
        <v>450</v>
      </c>
      <c r="C172" s="328"/>
      <c r="D172" s="328"/>
      <c r="E172" s="328"/>
      <c r="F172" s="328"/>
      <c r="G172" s="328"/>
      <c r="H172" s="328"/>
      <c r="I172" s="328"/>
      <c r="J172" s="328"/>
      <c r="K172" s="328"/>
      <c r="L172" s="328"/>
      <c r="M172" s="328"/>
      <c r="N172" s="328"/>
      <c r="O172" s="328"/>
      <c r="P172" s="328"/>
      <c r="Q172" s="328"/>
      <c r="R172" s="328"/>
      <c r="S172" s="328"/>
      <c r="T172" s="328"/>
      <c r="U172" s="328"/>
      <c r="V172" s="328"/>
      <c r="W172" s="328"/>
      <c r="X172" s="328"/>
      <c r="Y172" s="328"/>
      <c r="Z172" s="328"/>
      <c r="AA172" s="329"/>
    </row>
    <row r="173" spans="2:27" ht="65.25" x14ac:dyDescent="0.25">
      <c r="B173" s="345">
        <v>2022</v>
      </c>
      <c r="C173" s="39" t="s">
        <v>451</v>
      </c>
      <c r="D173" s="67">
        <v>69</v>
      </c>
      <c r="E173" s="3"/>
      <c r="F173" s="67">
        <v>65</v>
      </c>
      <c r="G173" s="3"/>
      <c r="H173" s="67">
        <v>27</v>
      </c>
      <c r="I173" s="3"/>
      <c r="J173" s="67">
        <v>58</v>
      </c>
      <c r="K173" s="3"/>
      <c r="L173" s="67">
        <v>35</v>
      </c>
      <c r="M173" s="3"/>
      <c r="N173" s="67">
        <v>65</v>
      </c>
      <c r="O173" s="3"/>
      <c r="P173" s="67">
        <v>72</v>
      </c>
      <c r="Q173" s="3"/>
      <c r="R173" s="67">
        <v>62</v>
      </c>
      <c r="S173" s="3"/>
      <c r="T173" s="67">
        <v>64</v>
      </c>
      <c r="U173" s="3"/>
      <c r="V173" s="67">
        <v>68</v>
      </c>
      <c r="W173" s="3"/>
      <c r="X173" s="67">
        <v>65</v>
      </c>
      <c r="Y173" s="3"/>
      <c r="Z173" s="67">
        <v>70</v>
      </c>
      <c r="AA173" s="3">
        <f>SUM(D173:Z173)</f>
        <v>720</v>
      </c>
    </row>
    <row r="174" spans="2:27" ht="56.25" customHeight="1" x14ac:dyDescent="0.25">
      <c r="B174" s="346"/>
      <c r="C174" s="184" t="s">
        <v>452</v>
      </c>
      <c r="D174" s="67">
        <v>20</v>
      </c>
      <c r="E174" s="3"/>
      <c r="F174" s="67">
        <v>20</v>
      </c>
      <c r="G174" s="3"/>
      <c r="H174" s="67">
        <v>8</v>
      </c>
      <c r="I174" s="3"/>
      <c r="J174" s="67">
        <v>21</v>
      </c>
      <c r="K174" s="3"/>
      <c r="L174" s="67">
        <v>15</v>
      </c>
      <c r="M174" s="3"/>
      <c r="N174" s="67">
        <v>22</v>
      </c>
      <c r="O174" s="3"/>
      <c r="P174" s="67">
        <v>21</v>
      </c>
      <c r="Q174" s="3"/>
      <c r="R174" s="67">
        <v>23</v>
      </c>
      <c r="S174" s="3"/>
      <c r="T174" s="67">
        <v>22</v>
      </c>
      <c r="U174" s="3"/>
      <c r="V174" s="67">
        <v>21</v>
      </c>
      <c r="W174" s="3"/>
      <c r="X174" s="67">
        <v>22</v>
      </c>
      <c r="Y174" s="3"/>
      <c r="Z174" s="67">
        <v>22</v>
      </c>
      <c r="AA174" s="3">
        <f>SUM(D174:Z174)</f>
        <v>237</v>
      </c>
    </row>
    <row r="175" spans="2:27" ht="30" customHeight="1" x14ac:dyDescent="0.25">
      <c r="B175" s="347"/>
      <c r="C175" s="341" t="s">
        <v>56</v>
      </c>
      <c r="D175" s="342"/>
      <c r="E175" s="342"/>
      <c r="F175" s="342"/>
      <c r="G175" s="342"/>
      <c r="H175" s="342"/>
      <c r="I175" s="342"/>
      <c r="J175" s="342"/>
      <c r="K175" s="342"/>
      <c r="L175" s="342"/>
      <c r="M175" s="342"/>
      <c r="N175" s="342"/>
      <c r="O175" s="342"/>
      <c r="P175" s="342"/>
      <c r="Q175" s="342"/>
      <c r="R175" s="342"/>
      <c r="S175" s="342"/>
      <c r="T175" s="342"/>
      <c r="U175" s="342"/>
      <c r="V175" s="342"/>
      <c r="W175" s="342"/>
      <c r="X175" s="342"/>
      <c r="Y175" s="342"/>
      <c r="Z175" s="343"/>
      <c r="AA175" s="71">
        <f>(D173+F173+J173+L173+N173+P173+R173+T173+V173+X173+Z173)/(D174+F174+J174+L174+N174+P174+R174+T174+V174+X174++Z174)*E199*(D174+F174+H174+J174+L174+N174+P174+R174+T174+V174+X174+Z174)</f>
        <v>717.20960698689953</v>
      </c>
    </row>
    <row r="176" spans="2:27" ht="65.25" x14ac:dyDescent="0.25">
      <c r="B176" s="338">
        <v>2023</v>
      </c>
      <c r="C176" s="39" t="s">
        <v>451</v>
      </c>
      <c r="D176" s="67">
        <v>67</v>
      </c>
      <c r="E176" s="3"/>
      <c r="F176" s="67">
        <v>60</v>
      </c>
      <c r="G176" s="3"/>
      <c r="H176" s="67">
        <v>58</v>
      </c>
      <c r="I176" s="3"/>
      <c r="J176" s="67">
        <v>52</v>
      </c>
      <c r="K176" s="3"/>
      <c r="L176" s="67">
        <v>34</v>
      </c>
      <c r="M176" s="3"/>
      <c r="N176" s="67">
        <v>62</v>
      </c>
      <c r="O176" s="3"/>
      <c r="P176" s="67">
        <v>71</v>
      </c>
      <c r="Q176" s="3"/>
      <c r="R176" s="67">
        <v>70</v>
      </c>
      <c r="S176" s="3"/>
      <c r="T176" s="67">
        <v>65</v>
      </c>
      <c r="U176" s="3"/>
      <c r="V176" s="67">
        <v>67</v>
      </c>
      <c r="W176" s="3"/>
      <c r="X176" s="67">
        <v>64</v>
      </c>
      <c r="Y176" s="3"/>
      <c r="Z176" s="67">
        <v>71</v>
      </c>
      <c r="AA176" s="3">
        <f>SUM(D176:Z176)</f>
        <v>741</v>
      </c>
    </row>
    <row r="177" spans="1:27" ht="51" customHeight="1" x14ac:dyDescent="0.25">
      <c r="B177" s="339"/>
      <c r="C177" s="184" t="s">
        <v>452</v>
      </c>
      <c r="D177" s="67">
        <v>22</v>
      </c>
      <c r="E177" s="3"/>
      <c r="F177" s="67">
        <v>20</v>
      </c>
      <c r="G177" s="3"/>
      <c r="H177" s="67">
        <v>23</v>
      </c>
      <c r="I177" s="3"/>
      <c r="J177" s="67">
        <v>20</v>
      </c>
      <c r="K177" s="3"/>
      <c r="L177" s="67">
        <v>15</v>
      </c>
      <c r="M177" s="3"/>
      <c r="N177" s="67">
        <v>22</v>
      </c>
      <c r="O177" s="3"/>
      <c r="P177" s="67">
        <v>21</v>
      </c>
      <c r="Q177" s="3"/>
      <c r="R177" s="67">
        <v>23</v>
      </c>
      <c r="S177" s="3"/>
      <c r="T177" s="67">
        <v>21</v>
      </c>
      <c r="U177" s="3"/>
      <c r="V177" s="67">
        <v>22</v>
      </c>
      <c r="W177" s="3"/>
      <c r="X177" s="67">
        <v>22</v>
      </c>
      <c r="Y177" s="3"/>
      <c r="Z177" s="67">
        <v>21</v>
      </c>
      <c r="AA177" s="3">
        <f>SUM(D177:Z177)</f>
        <v>252</v>
      </c>
    </row>
    <row r="178" spans="1:27" ht="24" customHeight="1" x14ac:dyDescent="0.25">
      <c r="B178" s="340"/>
      <c r="C178" s="341" t="s">
        <v>453</v>
      </c>
      <c r="D178" s="342"/>
      <c r="E178" s="342"/>
      <c r="F178" s="342"/>
      <c r="G178" s="342"/>
      <c r="H178" s="342"/>
      <c r="I178" s="342"/>
      <c r="J178" s="342"/>
      <c r="K178" s="342"/>
      <c r="L178" s="342"/>
      <c r="M178" s="342"/>
      <c r="N178" s="342"/>
      <c r="O178" s="342"/>
      <c r="P178" s="342"/>
      <c r="Q178" s="342"/>
      <c r="R178" s="342"/>
      <c r="S178" s="342"/>
      <c r="T178" s="342"/>
      <c r="U178" s="342"/>
      <c r="V178" s="342"/>
      <c r="W178" s="342"/>
      <c r="X178" s="342"/>
      <c r="Y178" s="342"/>
      <c r="Z178" s="343"/>
      <c r="AA178" s="72">
        <f>(D176+F176+H176+J176+L176+N176+P176+R176+T176+V176+X176+Z176)/(D177+F177+H177+J177+L177+N177+P177+R177+T177+V177+X177++Z177)*E199*(D177+F177+H177+J177+L177+N177+P177+R177+T177+V177+X177+Z177)</f>
        <v>741</v>
      </c>
    </row>
    <row r="179" spans="1:27" ht="65.25" x14ac:dyDescent="0.25">
      <c r="B179" s="338">
        <v>2024</v>
      </c>
      <c r="C179" s="39" t="s">
        <v>451</v>
      </c>
      <c r="D179" s="67">
        <v>72</v>
      </c>
      <c r="E179" s="3"/>
      <c r="F179" s="67">
        <v>61</v>
      </c>
      <c r="G179" s="3"/>
      <c r="H179" s="67">
        <v>65</v>
      </c>
      <c r="I179" s="3"/>
      <c r="J179" s="67">
        <v>64</v>
      </c>
      <c r="K179" s="3"/>
      <c r="L179" s="67">
        <v>18</v>
      </c>
      <c r="M179" s="3"/>
      <c r="N179" s="67">
        <v>55</v>
      </c>
      <c r="O179" s="3"/>
      <c r="P179" s="67">
        <v>69</v>
      </c>
      <c r="Q179" s="3"/>
      <c r="R179" s="67">
        <v>58</v>
      </c>
      <c r="S179" s="3"/>
      <c r="T179" s="67">
        <v>65</v>
      </c>
      <c r="U179" s="3"/>
      <c r="V179" s="67">
        <v>66</v>
      </c>
      <c r="W179" s="3"/>
      <c r="X179" s="67">
        <v>67</v>
      </c>
      <c r="Y179" s="3"/>
      <c r="Z179" s="67">
        <v>71</v>
      </c>
      <c r="AA179" s="3">
        <f>SUM(D179:Z179)</f>
        <v>731</v>
      </c>
    </row>
    <row r="180" spans="1:27" ht="52.5" x14ac:dyDescent="0.25">
      <c r="B180" s="339"/>
      <c r="C180" s="184" t="s">
        <v>452</v>
      </c>
      <c r="D180" s="89">
        <v>23</v>
      </c>
      <c r="E180" s="90"/>
      <c r="F180" s="89">
        <v>20</v>
      </c>
      <c r="G180" s="90"/>
      <c r="H180" s="89">
        <v>21</v>
      </c>
      <c r="I180" s="90"/>
      <c r="J180" s="89">
        <v>22</v>
      </c>
      <c r="K180" s="90"/>
      <c r="L180" s="89">
        <v>7</v>
      </c>
      <c r="M180" s="90"/>
      <c r="N180" s="89">
        <v>21</v>
      </c>
      <c r="O180" s="90"/>
      <c r="P180" s="89">
        <v>23</v>
      </c>
      <c r="Q180" s="90"/>
      <c r="R180" s="89">
        <v>21</v>
      </c>
      <c r="S180" s="90"/>
      <c r="T180" s="89">
        <v>22</v>
      </c>
      <c r="U180" s="90"/>
      <c r="V180" s="89">
        <v>23</v>
      </c>
      <c r="W180" s="90"/>
      <c r="X180" s="89">
        <v>20</v>
      </c>
      <c r="Y180" s="90"/>
      <c r="Z180" s="89">
        <v>23</v>
      </c>
      <c r="AA180" s="3">
        <f>SUM(D180:Z180)</f>
        <v>246</v>
      </c>
    </row>
    <row r="181" spans="1:27" ht="30" customHeight="1" x14ac:dyDescent="0.25">
      <c r="B181" s="340"/>
      <c r="C181" s="341" t="s">
        <v>453</v>
      </c>
      <c r="D181" s="342"/>
      <c r="E181" s="342"/>
      <c r="F181" s="342"/>
      <c r="G181" s="342"/>
      <c r="H181" s="342"/>
      <c r="I181" s="342"/>
      <c r="J181" s="342"/>
      <c r="K181" s="342"/>
      <c r="L181" s="342"/>
      <c r="M181" s="342"/>
      <c r="N181" s="342"/>
      <c r="O181" s="342"/>
      <c r="P181" s="342"/>
      <c r="Q181" s="342"/>
      <c r="R181" s="342"/>
      <c r="S181" s="342"/>
      <c r="T181" s="342"/>
      <c r="U181" s="342"/>
      <c r="V181" s="342"/>
      <c r="W181" s="342"/>
      <c r="X181" s="342"/>
      <c r="Y181" s="342"/>
      <c r="Z181" s="343"/>
      <c r="AA181" s="71">
        <f>(D179+F179+H179+J179+N179+P179+R179+T179+V179+X179+Z179)/(D180+F180+H180+J180+N180+P180+R180+T180+V180+X180++Z180)*E199*(D180+F180+H180+J180+L180+N180+P180+R180+T180+V180+X180+Z180)</f>
        <v>733.88284518828459</v>
      </c>
    </row>
    <row r="182" spans="1:27" ht="23.25" customHeight="1" x14ac:dyDescent="0.25">
      <c r="B182" s="301" t="s">
        <v>454</v>
      </c>
      <c r="C182" s="302"/>
      <c r="D182" s="302"/>
      <c r="E182" s="302"/>
      <c r="F182" s="302"/>
      <c r="G182" s="302"/>
      <c r="H182" s="302"/>
      <c r="I182" s="302"/>
      <c r="J182" s="302"/>
      <c r="K182" s="302"/>
      <c r="L182" s="302"/>
      <c r="M182" s="302"/>
      <c r="N182" s="302"/>
      <c r="O182" s="302"/>
      <c r="P182" s="302"/>
      <c r="Q182" s="302"/>
      <c r="R182" s="302"/>
      <c r="S182" s="302"/>
      <c r="T182" s="302"/>
      <c r="U182" s="302"/>
      <c r="V182" s="302"/>
      <c r="W182" s="302"/>
      <c r="X182" s="302"/>
      <c r="Y182" s="302"/>
      <c r="Z182" s="302"/>
      <c r="AA182" s="71">
        <f>(AA175+AA178+AA181)/3</f>
        <v>730.69748405839471</v>
      </c>
    </row>
    <row r="183" spans="1:27" ht="18.75" customHeight="1" x14ac:dyDescent="0.25">
      <c r="B183" s="301" t="s">
        <v>455</v>
      </c>
      <c r="C183" s="302"/>
      <c r="D183" s="302"/>
      <c r="E183" s="302"/>
      <c r="F183" s="302"/>
      <c r="G183" s="302"/>
      <c r="H183" s="302"/>
      <c r="I183" s="302"/>
      <c r="J183" s="302"/>
      <c r="K183" s="302"/>
      <c r="L183" s="302"/>
      <c r="M183" s="302"/>
      <c r="N183" s="302"/>
      <c r="O183" s="302"/>
      <c r="P183" s="302"/>
      <c r="Q183" s="302"/>
      <c r="R183" s="302"/>
      <c r="S183" s="302"/>
      <c r="T183" s="302"/>
      <c r="U183" s="302"/>
      <c r="V183" s="302"/>
      <c r="W183" s="302"/>
      <c r="X183" s="302"/>
      <c r="Y183" s="302"/>
      <c r="Z183" s="302"/>
      <c r="AA183" s="173">
        <f>AA182*1.163</f>
        <v>849.80117395991306</v>
      </c>
    </row>
    <row r="184" spans="1:27" x14ac:dyDescent="0.25">
      <c r="A184" s="55"/>
      <c r="B184" s="335" t="s">
        <v>406</v>
      </c>
      <c r="C184" s="336"/>
      <c r="D184" s="336"/>
      <c r="E184" s="336"/>
      <c r="F184" s="336"/>
      <c r="G184" s="336"/>
      <c r="H184" s="336"/>
      <c r="I184" s="336"/>
      <c r="J184" s="336"/>
      <c r="K184" s="336"/>
      <c r="L184" s="336"/>
      <c r="M184" s="336"/>
      <c r="N184" s="336"/>
      <c r="O184" s="336"/>
      <c r="P184" s="336"/>
      <c r="Q184" s="336"/>
      <c r="R184" s="336"/>
      <c r="S184" s="336"/>
      <c r="T184" s="336"/>
      <c r="U184" s="336"/>
      <c r="V184" s="336"/>
      <c r="W184" s="336"/>
      <c r="X184" s="336"/>
      <c r="Y184" s="336"/>
      <c r="Z184" s="336"/>
      <c r="AA184" s="337"/>
    </row>
    <row r="185" spans="1:27" ht="65.25" x14ac:dyDescent="0.25">
      <c r="B185" s="368">
        <v>2025</v>
      </c>
      <c r="C185" s="39" t="s">
        <v>451</v>
      </c>
      <c r="D185" s="67">
        <v>67</v>
      </c>
      <c r="E185" s="3"/>
      <c r="F185" s="67">
        <v>56</v>
      </c>
      <c r="G185" s="3"/>
      <c r="H185" s="67">
        <v>61</v>
      </c>
      <c r="I185" s="3"/>
      <c r="J185" s="67">
        <v>66</v>
      </c>
      <c r="K185" s="3"/>
      <c r="L185" s="67">
        <v>17</v>
      </c>
      <c r="M185" s="3"/>
      <c r="N185" s="67">
        <v>63</v>
      </c>
      <c r="O185" s="3"/>
      <c r="P185" s="67">
        <v>66</v>
      </c>
      <c r="Q185" s="3"/>
      <c r="R185" s="67">
        <v>63</v>
      </c>
      <c r="S185" s="3"/>
      <c r="T185" s="67">
        <v>65</v>
      </c>
      <c r="U185" s="3"/>
      <c r="V185" s="67">
        <v>62</v>
      </c>
      <c r="W185" s="3"/>
      <c r="X185" s="67">
        <v>60</v>
      </c>
      <c r="Y185" s="3"/>
      <c r="Z185" s="67">
        <v>68</v>
      </c>
      <c r="AA185" s="3">
        <f>SUM(D185:Z185)</f>
        <v>714</v>
      </c>
    </row>
    <row r="186" spans="1:27" ht="56.25" customHeight="1" x14ac:dyDescent="0.25">
      <c r="B186" s="368"/>
      <c r="C186" s="184" t="s">
        <v>452</v>
      </c>
      <c r="D186" s="89">
        <v>23</v>
      </c>
      <c r="E186" s="90"/>
      <c r="F186" s="89">
        <v>20</v>
      </c>
      <c r="G186" s="90"/>
      <c r="H186" s="89">
        <v>21</v>
      </c>
      <c r="I186" s="90"/>
      <c r="J186" s="89">
        <v>22</v>
      </c>
      <c r="K186" s="90"/>
      <c r="L186" s="89">
        <v>8</v>
      </c>
      <c r="M186" s="90"/>
      <c r="N186" s="89">
        <v>21</v>
      </c>
      <c r="O186" s="90"/>
      <c r="P186" s="89">
        <v>23</v>
      </c>
      <c r="Q186" s="90"/>
      <c r="R186" s="89">
        <v>21</v>
      </c>
      <c r="S186" s="90"/>
      <c r="T186" s="89">
        <v>22</v>
      </c>
      <c r="U186" s="90"/>
      <c r="V186" s="89">
        <v>23</v>
      </c>
      <c r="W186" s="90"/>
      <c r="X186" s="89">
        <v>20</v>
      </c>
      <c r="Y186" s="90"/>
      <c r="Z186" s="89">
        <v>23</v>
      </c>
      <c r="AA186" s="3">
        <f>SUM(D186:Z186)</f>
        <v>247</v>
      </c>
    </row>
    <row r="187" spans="1:27" x14ac:dyDescent="0.25">
      <c r="B187" s="368"/>
      <c r="C187" s="341" t="s">
        <v>456</v>
      </c>
      <c r="D187" s="342"/>
      <c r="E187" s="342"/>
      <c r="F187" s="342"/>
      <c r="G187" s="342"/>
      <c r="H187" s="342"/>
      <c r="I187" s="342"/>
      <c r="J187" s="342"/>
      <c r="K187" s="342"/>
      <c r="L187" s="342"/>
      <c r="M187" s="342"/>
      <c r="N187" s="342"/>
      <c r="O187" s="342"/>
      <c r="P187" s="342"/>
      <c r="Q187" s="342"/>
      <c r="R187" s="342"/>
      <c r="S187" s="342"/>
      <c r="T187" s="342"/>
      <c r="U187" s="342"/>
      <c r="V187" s="342"/>
      <c r="W187" s="342"/>
      <c r="X187" s="342"/>
      <c r="Y187" s="342"/>
      <c r="Z187" s="343"/>
      <c r="AA187" s="71">
        <f>(D185+F185+H185+J185+N185+P185+R185+T185+V185+X185+Z185)/(D186+F186+H186+J186+N186+P186+R186+T186+V186+X186+Z186)*E199*(D186+F186+H186+J186+L186+N186+P186+R186+T186+V186+X186+Z186)</f>
        <v>720.3305439330544</v>
      </c>
    </row>
    <row r="188" spans="1:27" ht="18" x14ac:dyDescent="0.35">
      <c r="B188" s="293" t="s">
        <v>457</v>
      </c>
      <c r="C188" s="294"/>
      <c r="D188" s="294"/>
      <c r="E188" s="294"/>
      <c r="F188" s="294"/>
      <c r="G188" s="294"/>
      <c r="H188" s="294"/>
      <c r="I188" s="294"/>
      <c r="J188" s="294"/>
      <c r="K188" s="294"/>
      <c r="L188" s="294"/>
      <c r="M188" s="294"/>
      <c r="N188" s="294"/>
      <c r="O188" s="294"/>
      <c r="P188" s="294"/>
      <c r="Q188" s="294"/>
      <c r="R188" s="294"/>
      <c r="S188" s="294"/>
      <c r="T188" s="294"/>
      <c r="U188" s="294"/>
      <c r="V188" s="294"/>
      <c r="W188" s="294"/>
      <c r="X188" s="294"/>
      <c r="Y188" s="294"/>
      <c r="Z188" s="295"/>
      <c r="AA188" s="71">
        <f>(AA182-AA187)/AA182*100</f>
        <v>1.4187732066300391</v>
      </c>
    </row>
    <row r="189" spans="1:27" ht="18" x14ac:dyDescent="0.35">
      <c r="B189" s="293" t="s">
        <v>459</v>
      </c>
      <c r="C189" s="294"/>
      <c r="D189" s="294"/>
      <c r="E189" s="294"/>
      <c r="F189" s="294"/>
      <c r="G189" s="294"/>
      <c r="H189" s="294"/>
      <c r="I189" s="294"/>
      <c r="J189" s="294"/>
      <c r="K189" s="294"/>
      <c r="L189" s="294"/>
      <c r="M189" s="294"/>
      <c r="N189" s="294"/>
      <c r="O189" s="294"/>
      <c r="P189" s="294"/>
      <c r="Q189" s="294"/>
      <c r="R189" s="294"/>
      <c r="S189" s="294"/>
      <c r="T189" s="294"/>
      <c r="U189" s="294"/>
      <c r="V189" s="294"/>
      <c r="W189" s="294"/>
      <c r="X189" s="294"/>
      <c r="Y189" s="294"/>
      <c r="Z189" s="295"/>
      <c r="AA189" s="71">
        <f>AA188/100*AA185</f>
        <v>10.130040695338479</v>
      </c>
    </row>
    <row r="190" spans="1:27" ht="18" x14ac:dyDescent="0.35">
      <c r="B190" s="293" t="s">
        <v>458</v>
      </c>
      <c r="C190" s="294"/>
      <c r="D190" s="294"/>
      <c r="E190" s="294"/>
      <c r="F190" s="294"/>
      <c r="G190" s="294"/>
      <c r="H190" s="294"/>
      <c r="I190" s="294"/>
      <c r="J190" s="294"/>
      <c r="K190" s="294"/>
      <c r="L190" s="294"/>
      <c r="M190" s="294"/>
      <c r="N190" s="294"/>
      <c r="O190" s="294"/>
      <c r="P190" s="294"/>
      <c r="Q190" s="294"/>
      <c r="R190" s="294"/>
      <c r="S190" s="294"/>
      <c r="T190" s="294"/>
      <c r="U190" s="294"/>
      <c r="V190" s="294"/>
      <c r="W190" s="294"/>
      <c r="X190" s="294"/>
      <c r="Y190" s="294"/>
      <c r="Z190" s="295"/>
      <c r="AA190" s="71">
        <f>AA189*1.163</f>
        <v>11.781237328678651</v>
      </c>
    </row>
    <row r="192" spans="1:27" x14ac:dyDescent="0.25">
      <c r="B192" t="s">
        <v>54</v>
      </c>
    </row>
    <row r="193" spans="2:27" ht="31.5" customHeight="1" x14ac:dyDescent="3.5">
      <c r="B193" s="10"/>
      <c r="C193" s="290" t="s">
        <v>280</v>
      </c>
      <c r="D193" s="222"/>
      <c r="E193" s="288" t="s">
        <v>44</v>
      </c>
      <c r="F193" s="273" t="s">
        <v>282</v>
      </c>
      <c r="G193" s="273" t="s">
        <v>44</v>
      </c>
      <c r="H193" s="273"/>
      <c r="I193" s="14"/>
      <c r="J193" s="273"/>
      <c r="K193" s="14"/>
    </row>
    <row r="194" spans="2:27" ht="26.25" customHeight="1" x14ac:dyDescent="3.5">
      <c r="C194" s="290"/>
      <c r="D194" s="221" t="s">
        <v>281</v>
      </c>
      <c r="E194" s="288"/>
      <c r="F194" s="273"/>
      <c r="G194" s="273"/>
      <c r="H194" s="273"/>
      <c r="I194" s="14"/>
      <c r="J194" s="273"/>
      <c r="K194" s="14"/>
    </row>
    <row r="195" spans="2:27" ht="21.75" customHeight="1" x14ac:dyDescent="0.25">
      <c r="C195" s="217" t="s">
        <v>34</v>
      </c>
      <c r="D195" s="217" t="s">
        <v>283</v>
      </c>
      <c r="E195" s="218" t="s">
        <v>55</v>
      </c>
      <c r="F195" s="275" t="s">
        <v>414</v>
      </c>
      <c r="G195" s="275"/>
      <c r="H195" s="275"/>
      <c r="I195" s="275"/>
      <c r="J195" s="275"/>
      <c r="K195" s="275"/>
      <c r="L195" s="275"/>
      <c r="M195" s="275"/>
      <c r="N195" s="275"/>
      <c r="O195" s="275"/>
      <c r="P195" s="275"/>
      <c r="Q195" s="275"/>
      <c r="R195" s="275"/>
      <c r="S195" s="275"/>
      <c r="T195" s="275"/>
      <c r="U195" s="275"/>
      <c r="V195" s="275"/>
      <c r="W195" s="275"/>
    </row>
    <row r="196" spans="2:27" ht="18" x14ac:dyDescent="0.25">
      <c r="C196" s="47"/>
      <c r="D196" s="217" t="s">
        <v>284</v>
      </c>
      <c r="E196" s="48" t="s">
        <v>55</v>
      </c>
      <c r="F196" s="54" t="s">
        <v>285</v>
      </c>
      <c r="G196" s="54"/>
      <c r="H196" s="54"/>
      <c r="I196" s="54"/>
      <c r="J196" s="54"/>
      <c r="K196" s="54"/>
      <c r="L196" s="54"/>
      <c r="M196" s="54"/>
      <c r="N196" s="54"/>
    </row>
    <row r="197" spans="2:27" ht="18" x14ac:dyDescent="0.35">
      <c r="C197" s="47"/>
      <c r="D197" s="48" t="s">
        <v>27</v>
      </c>
      <c r="E197" s="48" t="s">
        <v>55</v>
      </c>
      <c r="F197" s="54" t="s">
        <v>286</v>
      </c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</row>
    <row r="198" spans="2:27" x14ac:dyDescent="0.25">
      <c r="C198" s="47"/>
      <c r="D198" s="48" t="s">
        <v>14</v>
      </c>
      <c r="E198" s="48" t="s">
        <v>55</v>
      </c>
      <c r="F198" s="49" t="s">
        <v>287</v>
      </c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</row>
    <row r="199" spans="2:27" ht="18" x14ac:dyDescent="0.35">
      <c r="C199" s="13"/>
      <c r="D199" s="1" t="s">
        <v>57</v>
      </c>
      <c r="E199" s="75">
        <v>1</v>
      </c>
      <c r="F199" s="49" t="s">
        <v>288</v>
      </c>
      <c r="G199" s="7"/>
      <c r="H199" s="7"/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2:27" x14ac:dyDescent="0.25">
      <c r="C200" s="220"/>
      <c r="D200" s="219" t="s">
        <v>224</v>
      </c>
      <c r="E200" s="232" t="s">
        <v>55</v>
      </c>
      <c r="F200" s="275" t="s">
        <v>289</v>
      </c>
      <c r="G200" s="275"/>
      <c r="H200" s="275"/>
      <c r="I200" s="275"/>
      <c r="J200" s="275"/>
      <c r="K200" s="275"/>
      <c r="L200" s="275"/>
      <c r="M200" s="275"/>
      <c r="N200" s="275"/>
      <c r="O200" s="275"/>
      <c r="P200" s="275"/>
      <c r="Q200" s="275"/>
      <c r="R200" s="275"/>
      <c r="S200" s="275"/>
      <c r="T200" s="275"/>
      <c r="U200" s="275"/>
      <c r="V200" s="275"/>
      <c r="W200" s="275"/>
    </row>
    <row r="202" spans="2:27" x14ac:dyDescent="0.25">
      <c r="B202" s="10" t="s">
        <v>194</v>
      </c>
      <c r="C202" s="290" t="s">
        <v>290</v>
      </c>
      <c r="D202" s="291" t="s">
        <v>390</v>
      </c>
      <c r="E202" s="291"/>
      <c r="F202" s="291"/>
      <c r="G202" s="291"/>
      <c r="H202" s="291"/>
      <c r="I202" s="291"/>
      <c r="J202" s="287" t="s">
        <v>291</v>
      </c>
      <c r="K202" s="287" t="s">
        <v>468</v>
      </c>
      <c r="L202" s="287"/>
      <c r="M202" s="287"/>
      <c r="N202" s="287"/>
      <c r="O202" s="287"/>
      <c r="P202" s="287"/>
      <c r="Q202" s="288" t="s">
        <v>18</v>
      </c>
      <c r="R202" s="225">
        <v>693</v>
      </c>
      <c r="S202" s="288"/>
      <c r="T202" s="288" t="s">
        <v>391</v>
      </c>
      <c r="U202" s="288" t="s">
        <v>18</v>
      </c>
      <c r="V202" s="288" t="s">
        <v>392</v>
      </c>
      <c r="W202" s="147"/>
      <c r="X202" s="223"/>
      <c r="Y202" s="147"/>
      <c r="Z202" s="223"/>
      <c r="AA202" s="273"/>
    </row>
    <row r="203" spans="2:27" x14ac:dyDescent="0.25">
      <c r="C203" s="290"/>
      <c r="D203" s="286" t="s">
        <v>389</v>
      </c>
      <c r="E203" s="286"/>
      <c r="F203" s="286"/>
      <c r="G203" s="286"/>
      <c r="H203" s="286"/>
      <c r="I203" s="286"/>
      <c r="J203" s="287"/>
      <c r="K203" s="287"/>
      <c r="L203" s="287"/>
      <c r="M203" s="287"/>
      <c r="N203" s="287"/>
      <c r="O203" s="287"/>
      <c r="P203" s="287"/>
      <c r="Q203" s="288"/>
      <c r="R203" s="224">
        <v>229</v>
      </c>
      <c r="S203" s="288"/>
      <c r="T203" s="288"/>
      <c r="U203" s="288"/>
      <c r="V203" s="288"/>
      <c r="W203" s="147"/>
      <c r="X203" s="223"/>
      <c r="Y203" s="147"/>
      <c r="Z203" s="223"/>
      <c r="AA203" s="273"/>
    </row>
    <row r="204" spans="2:27" x14ac:dyDescent="0.25">
      <c r="C204" s="13"/>
      <c r="D204" s="1"/>
      <c r="E204" s="14"/>
      <c r="F204" s="1"/>
      <c r="G204" s="14"/>
      <c r="H204" s="1"/>
      <c r="I204" s="14"/>
      <c r="J204" s="1"/>
      <c r="K204" s="14"/>
      <c r="L204" s="1"/>
      <c r="M204" s="14"/>
      <c r="N204" s="1"/>
      <c r="O204" s="14"/>
      <c r="P204" s="1"/>
      <c r="Q204" s="14"/>
      <c r="R204" s="1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2:27" x14ac:dyDescent="0.25">
      <c r="AA205" s="18"/>
    </row>
    <row r="206" spans="2:27" x14ac:dyDescent="0.25">
      <c r="B206" s="10" t="s">
        <v>195</v>
      </c>
      <c r="C206" s="290" t="s">
        <v>293</v>
      </c>
      <c r="D206" s="291" t="s">
        <v>393</v>
      </c>
      <c r="E206" s="291"/>
      <c r="F206" s="291"/>
      <c r="G206" s="291"/>
      <c r="H206" s="291"/>
      <c r="I206" s="291"/>
      <c r="J206" s="287" t="s">
        <v>291</v>
      </c>
      <c r="K206" s="288" t="s">
        <v>395</v>
      </c>
      <c r="L206" s="288"/>
      <c r="M206" s="288"/>
      <c r="N206" s="288"/>
      <c r="O206" s="288"/>
      <c r="P206" s="288"/>
      <c r="Q206" s="288" t="s">
        <v>18</v>
      </c>
      <c r="R206" s="225">
        <v>741</v>
      </c>
      <c r="S206" s="288"/>
      <c r="T206" s="288" t="s">
        <v>396</v>
      </c>
      <c r="U206" s="288" t="s">
        <v>18</v>
      </c>
      <c r="V206" s="288" t="s">
        <v>397</v>
      </c>
      <c r="W206" s="288"/>
      <c r="X206" s="226"/>
      <c r="Y206" s="288"/>
      <c r="Z206" s="226"/>
      <c r="AA206" s="273"/>
    </row>
    <row r="207" spans="2:27" x14ac:dyDescent="0.25">
      <c r="C207" s="290"/>
      <c r="D207" s="286" t="s">
        <v>394</v>
      </c>
      <c r="E207" s="286"/>
      <c r="F207" s="286"/>
      <c r="G207" s="286"/>
      <c r="H207" s="286"/>
      <c r="I207" s="286"/>
      <c r="J207" s="287"/>
      <c r="K207" s="288"/>
      <c r="L207" s="288"/>
      <c r="M207" s="288"/>
      <c r="N207" s="288"/>
      <c r="O207" s="288"/>
      <c r="P207" s="288"/>
      <c r="Q207" s="288"/>
      <c r="R207" s="228">
        <v>252</v>
      </c>
      <c r="S207" s="288"/>
      <c r="T207" s="288"/>
      <c r="U207" s="288"/>
      <c r="V207" s="288"/>
      <c r="W207" s="288"/>
      <c r="X207" s="226"/>
      <c r="Y207" s="288"/>
      <c r="Z207" s="226"/>
      <c r="AA207" s="273"/>
    </row>
    <row r="208" spans="2:27" x14ac:dyDescent="0.25">
      <c r="C208" s="13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227"/>
      <c r="O208" s="227"/>
      <c r="P208" s="227"/>
      <c r="Q208" s="227"/>
      <c r="R208" s="227"/>
      <c r="S208" s="227"/>
      <c r="T208" s="227"/>
      <c r="U208" s="227"/>
      <c r="V208" s="227"/>
      <c r="W208" s="227"/>
      <c r="X208" s="227"/>
      <c r="Y208" s="227"/>
      <c r="Z208" s="226"/>
    </row>
    <row r="209" spans="1:27" x14ac:dyDescent="0.25"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8"/>
    </row>
    <row r="210" spans="1:27" x14ac:dyDescent="0.25">
      <c r="B210" s="10" t="s">
        <v>40</v>
      </c>
      <c r="C210" s="290" t="s">
        <v>294</v>
      </c>
      <c r="D210" s="291" t="s">
        <v>398</v>
      </c>
      <c r="E210" s="291"/>
      <c r="F210" s="291"/>
      <c r="G210" s="291"/>
      <c r="H210" s="291"/>
      <c r="I210" s="291"/>
      <c r="J210" s="287" t="s">
        <v>291</v>
      </c>
      <c r="K210" s="288" t="s">
        <v>469</v>
      </c>
      <c r="L210" s="288"/>
      <c r="M210" s="288"/>
      <c r="N210" s="288"/>
      <c r="O210" s="288"/>
      <c r="P210" s="288"/>
      <c r="Q210" s="288" t="s">
        <v>18</v>
      </c>
      <c r="R210" s="225">
        <v>713</v>
      </c>
      <c r="S210" s="288"/>
      <c r="T210" s="288" t="s">
        <v>400</v>
      </c>
      <c r="U210" s="288" t="s">
        <v>18</v>
      </c>
      <c r="V210" s="288" t="s">
        <v>401</v>
      </c>
      <c r="W210" s="288"/>
      <c r="X210" s="226"/>
      <c r="Y210" s="288"/>
      <c r="Z210" s="226"/>
      <c r="AA210" s="273"/>
    </row>
    <row r="211" spans="1:27" x14ac:dyDescent="0.25">
      <c r="C211" s="290"/>
      <c r="D211" s="286" t="s">
        <v>399</v>
      </c>
      <c r="E211" s="286"/>
      <c r="F211" s="286"/>
      <c r="G211" s="286"/>
      <c r="H211" s="286"/>
      <c r="I211" s="286"/>
      <c r="J211" s="287"/>
      <c r="K211" s="288"/>
      <c r="L211" s="288"/>
      <c r="M211" s="288"/>
      <c r="N211" s="288"/>
      <c r="O211" s="288"/>
      <c r="P211" s="288"/>
      <c r="Q211" s="288"/>
      <c r="R211" s="228">
        <v>239</v>
      </c>
      <c r="S211" s="288"/>
      <c r="T211" s="288"/>
      <c r="U211" s="288"/>
      <c r="V211" s="288"/>
      <c r="W211" s="288"/>
      <c r="X211" s="226"/>
      <c r="Y211" s="288"/>
      <c r="Z211" s="226"/>
      <c r="AA211" s="273"/>
    </row>
    <row r="212" spans="1:27" x14ac:dyDescent="0.25">
      <c r="C212" s="13"/>
      <c r="D212" s="1"/>
      <c r="E212" s="14"/>
      <c r="F212" s="1"/>
      <c r="G212" s="14"/>
      <c r="H212" s="1"/>
      <c r="I212" s="14"/>
      <c r="J212" s="1"/>
      <c r="K212" s="14"/>
      <c r="L212" s="1"/>
      <c r="M212" s="14"/>
      <c r="N212" s="1"/>
      <c r="O212" s="14"/>
      <c r="P212" s="1"/>
      <c r="Q212" s="14"/>
      <c r="R212" s="1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x14ac:dyDescent="0.25">
      <c r="B213" s="269" t="s">
        <v>466</v>
      </c>
      <c r="C213" s="270"/>
      <c r="D213" s="269"/>
      <c r="E213" s="269"/>
      <c r="F213" s="269"/>
      <c r="G213" s="269"/>
      <c r="H213" s="269"/>
      <c r="I213" s="269"/>
      <c r="J213" s="269"/>
      <c r="K213" s="269"/>
      <c r="L213" s="269"/>
      <c r="M213" s="269"/>
      <c r="N213" s="269"/>
      <c r="O213" s="269"/>
      <c r="P213" s="269"/>
      <c r="Q213" s="269"/>
      <c r="R213" s="269"/>
      <c r="S213" s="269"/>
      <c r="T213" s="269"/>
      <c r="U213" s="269"/>
      <c r="V213" s="269"/>
      <c r="W213" s="269"/>
      <c r="X213" s="269"/>
      <c r="Y213" s="265"/>
      <c r="Z213" s="265"/>
      <c r="AA213" s="265"/>
    </row>
    <row r="214" spans="1:27" x14ac:dyDescent="0.25">
      <c r="B214" s="271" t="s">
        <v>463</v>
      </c>
      <c r="C214" s="271"/>
      <c r="D214" s="271"/>
      <c r="E214" s="271"/>
      <c r="F214" s="271"/>
      <c r="G214" s="271"/>
      <c r="H214" s="271"/>
      <c r="I214" s="271"/>
      <c r="J214" s="271"/>
      <c r="K214" s="271"/>
      <c r="L214" s="271"/>
      <c r="M214" s="271"/>
      <c r="N214" s="271"/>
      <c r="O214" s="271"/>
      <c r="P214" s="271"/>
      <c r="Q214" s="271"/>
      <c r="R214" s="271"/>
      <c r="S214" s="271"/>
      <c r="T214" s="271"/>
      <c r="U214" s="271"/>
      <c r="V214" s="271"/>
      <c r="W214" s="271"/>
      <c r="X214" s="269"/>
      <c r="Y214" s="265"/>
      <c r="Z214" s="265"/>
      <c r="AA214" s="265"/>
    </row>
    <row r="215" spans="1:27" x14ac:dyDescent="0.25">
      <c r="B215" s="384" t="s">
        <v>464</v>
      </c>
      <c r="C215" s="384"/>
      <c r="D215" s="384"/>
      <c r="E215" s="384"/>
      <c r="F215" s="384"/>
      <c r="G215" s="384"/>
      <c r="H215" s="384"/>
      <c r="I215" s="384"/>
      <c r="J215" s="384"/>
      <c r="K215" s="384"/>
      <c r="L215" s="384"/>
      <c r="M215" s="384"/>
      <c r="N215" s="384"/>
      <c r="O215" s="384"/>
      <c r="P215" s="384"/>
      <c r="Q215" s="384"/>
      <c r="R215" s="384"/>
      <c r="S215" s="384"/>
      <c r="T215" s="384"/>
      <c r="U215" s="384"/>
      <c r="V215" s="384"/>
      <c r="W215" s="384"/>
      <c r="X215" s="384"/>
      <c r="Y215" s="265"/>
      <c r="Z215" s="265"/>
      <c r="AA215" s="265"/>
    </row>
    <row r="216" spans="1:27" x14ac:dyDescent="0.25">
      <c r="B216" s="384" t="s">
        <v>465</v>
      </c>
      <c r="C216" s="384"/>
      <c r="D216" s="384"/>
      <c r="E216" s="384"/>
      <c r="F216" s="384"/>
      <c r="G216" s="384"/>
      <c r="H216" s="384"/>
      <c r="I216" s="384"/>
      <c r="J216" s="384"/>
      <c r="K216" s="384"/>
      <c r="L216" s="384"/>
      <c r="M216" s="384"/>
      <c r="N216" s="384"/>
      <c r="O216" s="384"/>
      <c r="P216" s="384"/>
      <c r="Q216" s="384"/>
      <c r="R216" s="384"/>
      <c r="S216" s="384"/>
      <c r="T216" s="384"/>
      <c r="U216" s="384"/>
      <c r="V216" s="384"/>
      <c r="W216" s="384"/>
      <c r="X216" s="384"/>
      <c r="Y216" s="265"/>
      <c r="Z216" s="265"/>
      <c r="AA216" s="265"/>
    </row>
    <row r="218" spans="1:27" ht="15.75" x14ac:dyDescent="0.25">
      <c r="A218" s="21" t="s">
        <v>123</v>
      </c>
      <c r="B218" s="21"/>
    </row>
    <row r="220" spans="1:27" ht="28.5" customHeight="1" x14ac:dyDescent="0.25">
      <c r="C220" s="273" t="s">
        <v>28</v>
      </c>
      <c r="D220" s="291"/>
      <c r="E220" s="291"/>
      <c r="F220" s="291"/>
      <c r="G220" s="1"/>
      <c r="H220" s="273" t="s">
        <v>18</v>
      </c>
      <c r="I220" s="14"/>
      <c r="J220" s="291" t="s">
        <v>402</v>
      </c>
      <c r="K220" s="291"/>
      <c r="L220" s="291"/>
      <c r="M220" s="1"/>
      <c r="N220" s="285" t="s">
        <v>403</v>
      </c>
      <c r="O220" s="285"/>
      <c r="P220" s="273" t="s">
        <v>18</v>
      </c>
      <c r="Q220" s="14"/>
      <c r="R220" s="285" t="s">
        <v>404</v>
      </c>
      <c r="S220" s="285"/>
      <c r="T220" s="285"/>
      <c r="U220" s="377" t="s">
        <v>405</v>
      </c>
      <c r="V220" s="378"/>
    </row>
    <row r="221" spans="1:27" x14ac:dyDescent="0.25">
      <c r="C221" s="273"/>
      <c r="D221" s="310">
        <v>3</v>
      </c>
      <c r="E221" s="310"/>
      <c r="F221" s="310"/>
      <c r="G221" s="1"/>
      <c r="H221" s="273"/>
      <c r="I221" s="14"/>
      <c r="J221" s="286">
        <v>3</v>
      </c>
      <c r="K221" s="286"/>
      <c r="L221" s="286"/>
      <c r="M221" s="1"/>
      <c r="N221" s="285"/>
      <c r="O221" s="285"/>
      <c r="P221" s="273"/>
      <c r="Q221" s="14"/>
      <c r="R221" s="285"/>
      <c r="S221" s="285"/>
      <c r="T221" s="285"/>
      <c r="U221" s="378"/>
      <c r="V221" s="378"/>
    </row>
    <row r="222" spans="1:27" ht="15.75" x14ac:dyDescent="0.25">
      <c r="A222" s="21" t="s">
        <v>83</v>
      </c>
      <c r="B222" s="21" t="s">
        <v>213</v>
      </c>
      <c r="C222" s="22"/>
      <c r="D222" s="23"/>
      <c r="E222" s="23"/>
      <c r="F222" s="23"/>
      <c r="G222" s="23"/>
      <c r="H222" s="63"/>
      <c r="I222" s="63"/>
      <c r="J222" s="23"/>
      <c r="K222" s="23"/>
      <c r="L222" s="23"/>
      <c r="M222" s="23"/>
      <c r="N222" s="63"/>
      <c r="O222" s="63"/>
      <c r="P222" s="63"/>
      <c r="Q222" s="63"/>
      <c r="R222" s="66"/>
      <c r="S222" s="66"/>
      <c r="T222" s="66"/>
      <c r="U222" s="66"/>
    </row>
    <row r="223" spans="1:27" ht="18.75" x14ac:dyDescent="0.35">
      <c r="A223" s="25" t="s">
        <v>84</v>
      </c>
      <c r="B223" s="25" t="s">
        <v>162</v>
      </c>
      <c r="C223" s="64"/>
      <c r="D223" s="58"/>
      <c r="E223" s="58"/>
      <c r="F223" s="58"/>
      <c r="G223" s="58"/>
      <c r="H223" s="56"/>
      <c r="I223" s="56"/>
      <c r="J223" s="58"/>
      <c r="K223" s="58"/>
      <c r="L223" s="58"/>
      <c r="M223" s="58"/>
      <c r="N223" s="56"/>
      <c r="O223" s="56"/>
      <c r="P223" s="56"/>
      <c r="Q223" s="56"/>
      <c r="R223" s="66"/>
      <c r="S223" s="66"/>
      <c r="T223" s="66"/>
      <c r="U223" s="66"/>
    </row>
    <row r="224" spans="1:27" x14ac:dyDescent="0.25">
      <c r="C224" s="64"/>
      <c r="D224" s="58"/>
      <c r="E224" s="58"/>
      <c r="F224" s="58"/>
      <c r="G224" s="58"/>
      <c r="H224" s="56"/>
      <c r="I224" s="56"/>
      <c r="J224" s="58"/>
      <c r="K224" s="58"/>
      <c r="L224" s="58"/>
      <c r="M224" s="58"/>
      <c r="N224" s="56"/>
      <c r="O224" s="56"/>
      <c r="P224" s="56"/>
      <c r="Q224" s="56"/>
      <c r="R224" s="66"/>
      <c r="S224" s="66"/>
      <c r="T224" s="66"/>
      <c r="U224" s="66"/>
    </row>
    <row r="225" spans="1:27" ht="18.75" x14ac:dyDescent="0.35">
      <c r="C225" s="344" t="s">
        <v>65</v>
      </c>
      <c r="D225" s="76" t="s">
        <v>67</v>
      </c>
      <c r="E225" s="60"/>
      <c r="F225" s="62" t="s">
        <v>33</v>
      </c>
      <c r="G225" s="23"/>
      <c r="H225" s="63"/>
      <c r="I225" s="63"/>
      <c r="J225" s="23"/>
      <c r="K225" s="23"/>
      <c r="L225" s="23"/>
      <c r="M225" s="23"/>
      <c r="N225" s="63"/>
      <c r="O225" s="63"/>
      <c r="P225" s="63"/>
      <c r="Q225" s="63"/>
      <c r="R225" s="62"/>
      <c r="S225" s="62"/>
      <c r="T225" s="62"/>
      <c r="U225" s="62"/>
      <c r="V225" s="29"/>
    </row>
    <row r="226" spans="1:27" ht="18.75" x14ac:dyDescent="0.35">
      <c r="C226" s="344"/>
      <c r="D226" s="107" t="s">
        <v>86</v>
      </c>
      <c r="E226" s="61"/>
      <c r="F226" s="62"/>
      <c r="G226" s="23"/>
      <c r="H226" s="63"/>
      <c r="I226" s="63"/>
      <c r="J226" s="23"/>
      <c r="K226" s="23"/>
      <c r="L226" s="23"/>
      <c r="M226" s="23"/>
      <c r="N226" s="63"/>
      <c r="O226" s="63"/>
      <c r="P226" s="63"/>
      <c r="Q226" s="63"/>
      <c r="R226" s="62"/>
      <c r="S226" s="62"/>
      <c r="T226" s="62"/>
      <c r="U226" s="62"/>
      <c r="V226" s="29"/>
    </row>
    <row r="227" spans="1:27" ht="18.75" x14ac:dyDescent="0.25">
      <c r="B227" t="s">
        <v>34</v>
      </c>
      <c r="C227" s="22" t="s">
        <v>66</v>
      </c>
      <c r="D227" s="30" t="s">
        <v>429</v>
      </c>
      <c r="E227" s="31"/>
      <c r="F227" s="62"/>
      <c r="G227" s="23"/>
      <c r="H227" s="63"/>
      <c r="I227" s="63"/>
      <c r="J227" s="23"/>
      <c r="K227" s="23"/>
      <c r="L227" s="23"/>
      <c r="M227" s="23"/>
      <c r="N227" s="63"/>
      <c r="O227" s="63"/>
      <c r="P227" s="63"/>
      <c r="Q227" s="63"/>
      <c r="R227" s="62"/>
      <c r="S227" s="62"/>
      <c r="T227" s="62"/>
      <c r="U227" s="62"/>
      <c r="V227" s="29"/>
    </row>
    <row r="228" spans="1:27" ht="18.75" x14ac:dyDescent="0.25">
      <c r="C228" s="22" t="s">
        <v>68</v>
      </c>
      <c r="D228" s="30" t="s">
        <v>163</v>
      </c>
      <c r="E228" s="31"/>
      <c r="F228" s="62"/>
      <c r="G228" s="23"/>
      <c r="H228" s="63"/>
      <c r="I228" s="63"/>
      <c r="J228" s="23"/>
      <c r="K228" s="23"/>
      <c r="L228" s="23"/>
      <c r="M228" s="23"/>
      <c r="N228" s="63"/>
      <c r="O228" s="63"/>
      <c r="P228" s="63"/>
      <c r="Q228" s="63"/>
      <c r="R228" s="62"/>
      <c r="S228" s="62"/>
      <c r="T228" s="62"/>
      <c r="U228" s="62"/>
      <c r="V228" s="29"/>
    </row>
    <row r="229" spans="1:27" ht="15.75" x14ac:dyDescent="0.25">
      <c r="C229" s="22"/>
      <c r="D229" s="30" t="s">
        <v>296</v>
      </c>
      <c r="E229" s="31"/>
      <c r="F229" s="144"/>
      <c r="G229" s="23"/>
      <c r="H229" s="141"/>
      <c r="I229" s="141"/>
      <c r="J229" s="23"/>
      <c r="K229" s="23"/>
      <c r="L229" s="23"/>
      <c r="M229" s="23"/>
      <c r="N229" s="141"/>
      <c r="O229" s="141"/>
      <c r="P229" s="141"/>
      <c r="Q229" s="141"/>
      <c r="R229" s="144"/>
      <c r="S229" s="144"/>
      <c r="T229" s="144"/>
      <c r="U229" s="144"/>
      <c r="V229" s="29"/>
    </row>
    <row r="230" spans="1:27" ht="15.75" x14ac:dyDescent="0.25">
      <c r="C230" s="22"/>
      <c r="D230" s="30"/>
      <c r="E230" s="31"/>
      <c r="F230" s="231"/>
      <c r="G230" s="23"/>
      <c r="H230" s="230"/>
      <c r="I230" s="230"/>
      <c r="J230" s="23"/>
      <c r="K230" s="23"/>
      <c r="L230" s="23"/>
      <c r="M230" s="23"/>
      <c r="N230" s="230"/>
      <c r="O230" s="230"/>
      <c r="P230" s="230"/>
      <c r="Q230" s="230"/>
      <c r="R230" s="231"/>
      <c r="S230" s="231"/>
      <c r="T230" s="231"/>
      <c r="U230" s="231"/>
      <c r="V230" s="29"/>
    </row>
    <row r="231" spans="1:27" x14ac:dyDescent="0.25">
      <c r="B231" s="10" t="s">
        <v>197</v>
      </c>
      <c r="C231" s="290" t="s">
        <v>295</v>
      </c>
      <c r="D231" s="291" t="s">
        <v>407</v>
      </c>
      <c r="E231" s="291"/>
      <c r="F231" s="291"/>
      <c r="G231" s="291"/>
      <c r="H231" s="291"/>
      <c r="I231" s="291"/>
      <c r="J231" s="287" t="s">
        <v>291</v>
      </c>
      <c r="K231" s="288" t="s">
        <v>470</v>
      </c>
      <c r="L231" s="288"/>
      <c r="M231" s="288"/>
      <c r="N231" s="288"/>
      <c r="O231" s="288"/>
      <c r="P231" s="288"/>
      <c r="Q231" s="288" t="s">
        <v>18</v>
      </c>
      <c r="R231" s="229">
        <v>697</v>
      </c>
      <c r="S231" s="147"/>
      <c r="T231" s="288" t="s">
        <v>409</v>
      </c>
      <c r="U231" s="288" t="s">
        <v>18</v>
      </c>
      <c r="V231" s="288" t="s">
        <v>410</v>
      </c>
      <c r="W231" s="288"/>
      <c r="X231" s="226"/>
      <c r="Y231" s="288"/>
      <c r="Z231" s="226"/>
      <c r="AA231" s="273"/>
    </row>
    <row r="232" spans="1:27" x14ac:dyDescent="0.25">
      <c r="C232" s="290"/>
      <c r="D232" s="354" t="s">
        <v>408</v>
      </c>
      <c r="E232" s="354"/>
      <c r="F232" s="354"/>
      <c r="G232" s="354"/>
      <c r="H232" s="354"/>
      <c r="I232" s="354"/>
      <c r="J232" s="287"/>
      <c r="K232" s="288"/>
      <c r="L232" s="288"/>
      <c r="M232" s="288"/>
      <c r="N232" s="288"/>
      <c r="O232" s="288"/>
      <c r="P232" s="288"/>
      <c r="Q232" s="288"/>
      <c r="R232" s="228">
        <v>239</v>
      </c>
      <c r="S232" s="147"/>
      <c r="T232" s="288"/>
      <c r="U232" s="288"/>
      <c r="V232" s="288"/>
      <c r="W232" s="288"/>
      <c r="X232" s="226"/>
      <c r="Y232" s="288"/>
      <c r="Z232" s="226"/>
      <c r="AA232" s="273"/>
    </row>
    <row r="233" spans="1:27" x14ac:dyDescent="0.25">
      <c r="C233" s="57"/>
      <c r="D233" s="228"/>
      <c r="E233" s="226"/>
      <c r="F233" s="228"/>
      <c r="G233" s="226"/>
      <c r="H233" s="228"/>
      <c r="I233" s="226"/>
      <c r="J233" s="228"/>
      <c r="K233" s="226"/>
      <c r="L233" s="228"/>
      <c r="M233" s="226"/>
      <c r="N233" s="228"/>
      <c r="O233" s="226"/>
      <c r="P233" s="228"/>
      <c r="Q233" s="226"/>
      <c r="R233" s="228"/>
      <c r="S233" s="226"/>
      <c r="T233" s="226"/>
      <c r="U233" s="226"/>
      <c r="V233" s="226"/>
      <c r="W233" s="226"/>
      <c r="X233" s="226"/>
      <c r="Y233" s="226"/>
      <c r="Z233" s="226"/>
      <c r="AA233" s="56"/>
    </row>
    <row r="234" spans="1:27" x14ac:dyDescent="0.25">
      <c r="C234" s="57"/>
      <c r="D234" s="58"/>
      <c r="E234" s="56"/>
      <c r="F234" s="58"/>
      <c r="G234" s="56"/>
      <c r="H234" s="58"/>
      <c r="I234" s="56"/>
      <c r="J234" s="58"/>
      <c r="K234" s="56"/>
      <c r="L234" s="58"/>
      <c r="M234" s="56"/>
      <c r="N234" s="58"/>
      <c r="O234" s="56"/>
      <c r="P234" s="58"/>
      <c r="Q234" s="56"/>
      <c r="R234" s="58"/>
      <c r="S234" s="56"/>
      <c r="T234" s="56"/>
      <c r="U234" s="56"/>
      <c r="V234" s="64"/>
      <c r="W234" s="56"/>
      <c r="X234" s="185"/>
      <c r="Y234" s="56"/>
      <c r="Z234" s="56"/>
      <c r="AA234" s="18"/>
    </row>
    <row r="235" spans="1:27" ht="15" customHeight="1" x14ac:dyDescent="0.25">
      <c r="C235" s="299" t="s">
        <v>75</v>
      </c>
      <c r="D235" s="348" t="s">
        <v>411</v>
      </c>
      <c r="E235" s="349"/>
      <c r="F235" s="283" t="s">
        <v>39</v>
      </c>
      <c r="G235" s="282" t="s">
        <v>18</v>
      </c>
      <c r="H235" s="292">
        <v>1.4200000000000001E-2</v>
      </c>
      <c r="I235" s="56"/>
      <c r="J235" s="58"/>
      <c r="K235" s="56"/>
      <c r="L235" s="58"/>
      <c r="M235" s="56"/>
      <c r="N235" s="58"/>
      <c r="O235" s="56"/>
      <c r="P235" s="58"/>
      <c r="Q235" s="56"/>
      <c r="R235" s="58"/>
      <c r="S235" s="56"/>
      <c r="T235" s="56"/>
      <c r="U235" s="56"/>
      <c r="V235" s="56"/>
      <c r="W235" s="56"/>
      <c r="X235" s="56"/>
      <c r="Y235" s="56"/>
      <c r="Z235" s="56"/>
      <c r="AA235" s="18"/>
    </row>
    <row r="236" spans="1:27" ht="15" customHeight="1" x14ac:dyDescent="0.25">
      <c r="C236" s="299"/>
      <c r="D236" s="296">
        <v>730.7</v>
      </c>
      <c r="E236" s="296"/>
      <c r="F236" s="283"/>
      <c r="G236" s="282"/>
      <c r="H236" s="292"/>
      <c r="I236" s="56"/>
      <c r="J236" s="58"/>
      <c r="K236" s="56"/>
      <c r="L236" s="58"/>
      <c r="M236" s="56"/>
      <c r="N236" s="58"/>
      <c r="O236" s="56"/>
      <c r="P236" s="58"/>
      <c r="Q236" s="56"/>
      <c r="R236" s="58"/>
      <c r="S236" s="56"/>
      <c r="T236" s="56"/>
      <c r="U236" s="56"/>
      <c r="V236" s="56"/>
      <c r="W236" s="56"/>
      <c r="X236" s="56"/>
      <c r="Y236" s="56"/>
      <c r="Z236" s="56"/>
      <c r="AA236" s="18"/>
    </row>
    <row r="237" spans="1:27" x14ac:dyDescent="0.25">
      <c r="C237" s="57"/>
      <c r="D237" s="58"/>
      <c r="E237" s="56"/>
      <c r="F237" s="58"/>
      <c r="G237" s="56"/>
      <c r="H237" s="58"/>
      <c r="I237" s="56"/>
      <c r="J237" s="58"/>
      <c r="K237" s="56"/>
      <c r="L237" s="58"/>
      <c r="M237" s="56"/>
      <c r="N237" s="58"/>
      <c r="O237" s="56"/>
      <c r="P237" s="58"/>
      <c r="Q237" s="56"/>
      <c r="R237" s="58"/>
      <c r="S237" s="56"/>
      <c r="T237" s="56"/>
      <c r="U237" s="56"/>
      <c r="V237" s="56"/>
      <c r="W237" s="56"/>
      <c r="X237" s="56"/>
      <c r="Y237" s="56"/>
      <c r="Z237" s="56"/>
      <c r="AA237" s="18"/>
    </row>
    <row r="238" spans="1:27" ht="18" x14ac:dyDescent="0.35">
      <c r="A238" t="s">
        <v>85</v>
      </c>
      <c r="B238" t="s">
        <v>158</v>
      </c>
      <c r="C238" s="59"/>
      <c r="D238" s="33"/>
      <c r="E238" s="33"/>
      <c r="F238" s="63"/>
      <c r="G238" s="63"/>
      <c r="H238" s="63"/>
      <c r="I238" s="63"/>
      <c r="J238" s="23"/>
      <c r="K238" s="23"/>
      <c r="L238" s="23"/>
      <c r="M238" s="23"/>
      <c r="N238" s="63"/>
      <c r="O238" s="63"/>
      <c r="P238" s="63"/>
      <c r="Q238" s="63"/>
      <c r="R238" s="62"/>
      <c r="S238" s="62"/>
      <c r="T238" s="62"/>
      <c r="U238" s="62"/>
      <c r="V238" s="29"/>
      <c r="Y238" s="56"/>
      <c r="Z238" s="56"/>
      <c r="AA238" s="18"/>
    </row>
    <row r="239" spans="1:27" ht="18" x14ac:dyDescent="0.35">
      <c r="C239" s="299" t="s">
        <v>71</v>
      </c>
      <c r="D239" s="32" t="s">
        <v>72</v>
      </c>
      <c r="E239" s="298" t="s">
        <v>73</v>
      </c>
      <c r="F239" s="298"/>
      <c r="G239" s="281">
        <v>1.42</v>
      </c>
      <c r="H239" s="281"/>
      <c r="I239" s="282" t="s">
        <v>44</v>
      </c>
      <c r="J239" s="283">
        <v>714</v>
      </c>
      <c r="K239" s="282" t="s">
        <v>18</v>
      </c>
      <c r="L239" s="285" t="s">
        <v>412</v>
      </c>
      <c r="M239" s="23"/>
      <c r="N239" s="285" t="s">
        <v>413</v>
      </c>
      <c r="O239" s="285"/>
      <c r="P239" s="63"/>
      <c r="Q239" s="63"/>
      <c r="R239" s="62"/>
      <c r="S239" s="62"/>
      <c r="T239" s="62"/>
      <c r="U239" s="62"/>
      <c r="V239" s="29"/>
      <c r="Y239" s="56"/>
      <c r="Z239" s="56"/>
      <c r="AA239" s="18"/>
    </row>
    <row r="240" spans="1:27" ht="15.75" x14ac:dyDescent="0.25">
      <c r="C240" s="299"/>
      <c r="D240" s="27">
        <v>100</v>
      </c>
      <c r="E240" s="298"/>
      <c r="F240" s="298"/>
      <c r="G240" s="284">
        <v>100</v>
      </c>
      <c r="H240" s="284"/>
      <c r="I240" s="282"/>
      <c r="J240" s="283"/>
      <c r="K240" s="282"/>
      <c r="L240" s="285"/>
      <c r="M240" s="23"/>
      <c r="N240" s="285"/>
      <c r="O240" s="285"/>
      <c r="P240" s="63"/>
      <c r="Q240" s="63"/>
      <c r="R240" s="62"/>
      <c r="S240" s="62"/>
      <c r="T240" s="62"/>
      <c r="U240" s="62"/>
      <c r="V240" s="29"/>
      <c r="Y240" s="56"/>
      <c r="Z240" s="56"/>
      <c r="AA240" s="18"/>
    </row>
    <row r="241" spans="2:27" ht="18.75" x14ac:dyDescent="0.25">
      <c r="B241" t="s">
        <v>34</v>
      </c>
      <c r="C241" s="22" t="s">
        <v>74</v>
      </c>
      <c r="D241" s="272" t="s">
        <v>460</v>
      </c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Y241" s="56"/>
      <c r="Z241" s="56"/>
      <c r="AA241" s="18"/>
    </row>
    <row r="242" spans="2:27" x14ac:dyDescent="0.25">
      <c r="C242" s="57"/>
      <c r="D242" s="58"/>
      <c r="E242" s="56"/>
      <c r="F242" s="58"/>
      <c r="G242" s="56"/>
      <c r="H242" s="58"/>
      <c r="I242" s="56"/>
      <c r="J242" s="58"/>
      <c r="K242" s="56"/>
      <c r="L242" s="58"/>
      <c r="M242" s="56"/>
      <c r="N242" s="58"/>
      <c r="O242" s="56"/>
      <c r="P242" s="58"/>
      <c r="Q242" s="56"/>
      <c r="R242" s="58"/>
      <c r="S242" s="56"/>
      <c r="T242" s="56"/>
      <c r="U242" s="56"/>
      <c r="V242" s="64"/>
      <c r="W242" s="56"/>
      <c r="X242" s="56"/>
      <c r="Y242" s="56"/>
      <c r="Z242" s="56"/>
      <c r="AA242" s="18"/>
    </row>
    <row r="243" spans="2:27" ht="28.5" customHeight="1" x14ac:dyDescent="0.25">
      <c r="C243" s="57"/>
    </row>
    <row r="244" spans="2:27" ht="18.75" x14ac:dyDescent="0.3">
      <c r="B244" s="86" t="s">
        <v>430</v>
      </c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</row>
    <row r="245" spans="2:27" ht="27.75" customHeight="1" x14ac:dyDescent="0.25">
      <c r="B245" s="4" t="s">
        <v>22</v>
      </c>
      <c r="C245" s="11" t="s">
        <v>24</v>
      </c>
      <c r="D245" s="5" t="s">
        <v>0</v>
      </c>
      <c r="E245" s="5"/>
      <c r="F245" s="5" t="s">
        <v>1</v>
      </c>
      <c r="G245" s="5"/>
      <c r="H245" s="5" t="s">
        <v>2</v>
      </c>
      <c r="I245" s="5"/>
      <c r="J245" s="5" t="s">
        <v>3</v>
      </c>
      <c r="K245" s="5"/>
      <c r="L245" s="5" t="s">
        <v>4</v>
      </c>
      <c r="M245" s="5"/>
      <c r="N245" s="5" t="s">
        <v>5</v>
      </c>
      <c r="O245" s="5"/>
      <c r="P245" s="5" t="s">
        <v>6</v>
      </c>
      <c r="Q245" s="5"/>
      <c r="R245" s="5" t="s">
        <v>7</v>
      </c>
      <c r="S245" s="5"/>
      <c r="T245" s="5" t="s">
        <v>8</v>
      </c>
      <c r="U245" s="5"/>
      <c r="V245" s="5" t="s">
        <v>9</v>
      </c>
      <c r="W245" s="5"/>
      <c r="X245" s="5" t="s">
        <v>10</v>
      </c>
      <c r="Y245" s="5"/>
      <c r="Z245" s="5" t="s">
        <v>11</v>
      </c>
      <c r="AA245" s="5" t="s">
        <v>12</v>
      </c>
    </row>
    <row r="246" spans="2:27" ht="13.5" customHeight="1" x14ac:dyDescent="0.25">
      <c r="B246" s="327" t="s">
        <v>81</v>
      </c>
      <c r="C246" s="328"/>
      <c r="D246" s="328"/>
      <c r="E246" s="328"/>
      <c r="F246" s="328"/>
      <c r="G246" s="328"/>
      <c r="H246" s="328"/>
      <c r="I246" s="328"/>
      <c r="J246" s="328"/>
      <c r="K246" s="328"/>
      <c r="L246" s="328"/>
      <c r="M246" s="328"/>
      <c r="N246" s="328"/>
      <c r="O246" s="328"/>
      <c r="P246" s="328"/>
      <c r="Q246" s="328"/>
      <c r="R246" s="328"/>
      <c r="S246" s="328"/>
      <c r="T246" s="328"/>
      <c r="U246" s="328"/>
      <c r="V246" s="328"/>
      <c r="W246" s="328"/>
      <c r="X246" s="328"/>
      <c r="Y246" s="328"/>
      <c r="Z246" s="328"/>
      <c r="AA246" s="329"/>
    </row>
    <row r="247" spans="2:27" ht="74.25" customHeight="1" x14ac:dyDescent="0.25">
      <c r="B247" s="345">
        <v>2022</v>
      </c>
      <c r="C247" s="184" t="s">
        <v>305</v>
      </c>
      <c r="D247" s="67">
        <v>4303</v>
      </c>
      <c r="E247" s="3"/>
      <c r="F247" s="67">
        <v>3150</v>
      </c>
      <c r="G247" s="3"/>
      <c r="H247" s="67">
        <v>730</v>
      </c>
      <c r="I247" s="3"/>
      <c r="J247" s="67">
        <v>1560</v>
      </c>
      <c r="K247" s="3"/>
      <c r="L247" s="67">
        <v>3203</v>
      </c>
      <c r="M247" s="3"/>
      <c r="N247" s="67">
        <v>3204</v>
      </c>
      <c r="O247" s="3"/>
      <c r="P247" s="67">
        <v>3252</v>
      </c>
      <c r="Q247" s="3"/>
      <c r="R247" s="67">
        <v>3200</v>
      </c>
      <c r="S247" s="3"/>
      <c r="T247" s="67">
        <v>3104</v>
      </c>
      <c r="U247" s="3"/>
      <c r="V247" s="67">
        <v>3222</v>
      </c>
      <c r="W247" s="3"/>
      <c r="X247" s="67">
        <v>3182</v>
      </c>
      <c r="Y247" s="3"/>
      <c r="Z247" s="67">
        <v>3304</v>
      </c>
      <c r="AA247" s="3">
        <f>SUM(D247:Z247)</f>
        <v>35414</v>
      </c>
    </row>
    <row r="248" spans="2:27" ht="54" customHeight="1" x14ac:dyDescent="0.25">
      <c r="B248" s="346"/>
      <c r="C248" s="184" t="s">
        <v>306</v>
      </c>
      <c r="D248" s="67">
        <v>31</v>
      </c>
      <c r="E248" s="3"/>
      <c r="F248" s="67">
        <v>28</v>
      </c>
      <c r="G248" s="3"/>
      <c r="H248" s="67">
        <v>7</v>
      </c>
      <c r="I248" s="3"/>
      <c r="J248" s="67">
        <v>15</v>
      </c>
      <c r="K248" s="3"/>
      <c r="L248" s="67">
        <v>31</v>
      </c>
      <c r="M248" s="3"/>
      <c r="N248" s="67">
        <v>30</v>
      </c>
      <c r="O248" s="3"/>
      <c r="P248" s="67">
        <v>31</v>
      </c>
      <c r="Q248" s="3"/>
      <c r="R248" s="67">
        <v>31</v>
      </c>
      <c r="S248" s="3"/>
      <c r="T248" s="67">
        <v>30</v>
      </c>
      <c r="U248" s="3"/>
      <c r="V248" s="67">
        <v>31</v>
      </c>
      <c r="W248" s="3"/>
      <c r="X248" s="67">
        <v>30</v>
      </c>
      <c r="Y248" s="3"/>
      <c r="Z248" s="67">
        <v>31</v>
      </c>
      <c r="AA248" s="3">
        <f>SUM(D248:Z248)</f>
        <v>326</v>
      </c>
    </row>
    <row r="249" spans="2:27" ht="23.25" customHeight="1" x14ac:dyDescent="0.25">
      <c r="B249" s="347"/>
      <c r="C249" s="341" t="s">
        <v>78</v>
      </c>
      <c r="D249" s="342"/>
      <c r="E249" s="342"/>
      <c r="F249" s="342"/>
      <c r="G249" s="342"/>
      <c r="H249" s="342"/>
      <c r="I249" s="342"/>
      <c r="J249" s="342"/>
      <c r="K249" s="342"/>
      <c r="L249" s="342"/>
      <c r="M249" s="342"/>
      <c r="N249" s="342"/>
      <c r="O249" s="342"/>
      <c r="P249" s="342"/>
      <c r="Q249" s="342"/>
      <c r="R249" s="342"/>
      <c r="S249" s="342"/>
      <c r="T249" s="342"/>
      <c r="U249" s="342"/>
      <c r="V249" s="342"/>
      <c r="W249" s="342"/>
      <c r="X249" s="342"/>
      <c r="Y249" s="342"/>
      <c r="Z249" s="343"/>
      <c r="AA249" s="88">
        <f>(D247+F247+J247+L247+N247+P247+R247+T247+V247+X247+Z247)/(D248+F248+J248+L248+N248+P248+R248+T248+V248+X248+Z248)*D274*(D248+F248+H248+J248+L248+N248+P248+R248+T248+V248+X248+Z248)</f>
        <v>35445.090909090912</v>
      </c>
    </row>
    <row r="250" spans="2:27" ht="71.25" customHeight="1" x14ac:dyDescent="0.25">
      <c r="B250" s="338">
        <v>2023</v>
      </c>
      <c r="C250" s="184" t="s">
        <v>305</v>
      </c>
      <c r="D250" s="67">
        <v>3900</v>
      </c>
      <c r="E250" s="3"/>
      <c r="F250" s="67">
        <v>3142</v>
      </c>
      <c r="G250" s="3"/>
      <c r="H250" s="67">
        <v>3211</v>
      </c>
      <c r="I250" s="3"/>
      <c r="J250" s="67">
        <v>3112</v>
      </c>
      <c r="K250" s="3"/>
      <c r="L250" s="67">
        <v>3104</v>
      </c>
      <c r="M250" s="3"/>
      <c r="N250" s="67">
        <v>2950</v>
      </c>
      <c r="O250" s="3"/>
      <c r="P250" s="67">
        <v>3253</v>
      </c>
      <c r="Q250" s="3"/>
      <c r="R250" s="67">
        <v>3201</v>
      </c>
      <c r="S250" s="3"/>
      <c r="T250" s="67">
        <v>2840</v>
      </c>
      <c r="U250" s="3"/>
      <c r="V250" s="67">
        <v>3220</v>
      </c>
      <c r="W250" s="3"/>
      <c r="X250" s="67">
        <v>3183</v>
      </c>
      <c r="Y250" s="3"/>
      <c r="Z250" s="67">
        <v>3294</v>
      </c>
      <c r="AA250" s="3">
        <f>SUM(D250:Z250)</f>
        <v>38410</v>
      </c>
    </row>
    <row r="251" spans="2:27" ht="54" customHeight="1" x14ac:dyDescent="0.25">
      <c r="B251" s="339"/>
      <c r="C251" s="184" t="s">
        <v>306</v>
      </c>
      <c r="D251" s="67">
        <v>31</v>
      </c>
      <c r="E251" s="3"/>
      <c r="F251" s="67">
        <v>28</v>
      </c>
      <c r="G251" s="3"/>
      <c r="H251" s="67">
        <v>31</v>
      </c>
      <c r="I251" s="3"/>
      <c r="J251" s="67">
        <v>30</v>
      </c>
      <c r="K251" s="3"/>
      <c r="L251" s="67">
        <v>31</v>
      </c>
      <c r="M251" s="3"/>
      <c r="N251" s="67">
        <v>30</v>
      </c>
      <c r="O251" s="3"/>
      <c r="P251" s="67">
        <v>31</v>
      </c>
      <c r="Q251" s="3"/>
      <c r="R251" s="67">
        <v>31</v>
      </c>
      <c r="S251" s="3"/>
      <c r="T251" s="67">
        <v>30</v>
      </c>
      <c r="U251" s="3"/>
      <c r="V251" s="67">
        <v>31</v>
      </c>
      <c r="W251" s="3"/>
      <c r="X251" s="67">
        <v>30</v>
      </c>
      <c r="Y251" s="3"/>
      <c r="Z251" s="67">
        <v>31</v>
      </c>
      <c r="AA251" s="3">
        <f>SUM(D251:Z251)</f>
        <v>365</v>
      </c>
    </row>
    <row r="252" spans="2:27" ht="21.75" customHeight="1" x14ac:dyDescent="0.25">
      <c r="B252" s="340"/>
      <c r="C252" s="341" t="s">
        <v>78</v>
      </c>
      <c r="D252" s="342"/>
      <c r="E252" s="342"/>
      <c r="F252" s="342"/>
      <c r="G252" s="342"/>
      <c r="H252" s="342"/>
      <c r="I252" s="342"/>
      <c r="J252" s="342"/>
      <c r="K252" s="342"/>
      <c r="L252" s="342"/>
      <c r="M252" s="342"/>
      <c r="N252" s="342"/>
      <c r="O252" s="342"/>
      <c r="P252" s="342"/>
      <c r="Q252" s="342"/>
      <c r="R252" s="342"/>
      <c r="S252" s="342"/>
      <c r="T252" s="342"/>
      <c r="U252" s="342"/>
      <c r="V252" s="342"/>
      <c r="W252" s="342"/>
      <c r="X252" s="342"/>
      <c r="Y252" s="342"/>
      <c r="Z252" s="343"/>
      <c r="AA252" s="88">
        <f>(D250+F250+H250+J250+L250+N250+P250+R250+T250+V250+X250+Z250)/(D251+F251+H251+J251+L251+N251+P251+R251+T251+V251+X251+Z251)*D274*(D251+F251+H251+J251+L251+N251+P251+R251+T251+V251+X251+Z251)</f>
        <v>38410</v>
      </c>
    </row>
    <row r="253" spans="2:27" ht="64.5" customHeight="1" x14ac:dyDescent="0.25">
      <c r="B253" s="338">
        <v>2024</v>
      </c>
      <c r="C253" s="184" t="s">
        <v>305</v>
      </c>
      <c r="D253" s="67">
        <v>4325</v>
      </c>
      <c r="E253" s="3"/>
      <c r="F253" s="67">
        <v>3460</v>
      </c>
      <c r="G253" s="3"/>
      <c r="H253" s="67">
        <v>3233</v>
      </c>
      <c r="I253" s="3"/>
      <c r="J253" s="67">
        <v>2876</v>
      </c>
      <c r="K253" s="3"/>
      <c r="L253" s="67">
        <v>2777</v>
      </c>
      <c r="M253" s="3"/>
      <c r="N253" s="67">
        <v>2578</v>
      </c>
      <c r="O253" s="3"/>
      <c r="P253" s="67">
        <v>3766</v>
      </c>
      <c r="Q253" s="3"/>
      <c r="R253" s="67">
        <v>2956</v>
      </c>
      <c r="S253" s="3"/>
      <c r="T253" s="67">
        <v>2603</v>
      </c>
      <c r="U253" s="3"/>
      <c r="V253" s="67">
        <v>2958</v>
      </c>
      <c r="W253" s="3"/>
      <c r="X253" s="67">
        <v>3351</v>
      </c>
      <c r="Y253" s="3"/>
      <c r="Z253" s="67">
        <v>3602</v>
      </c>
      <c r="AA253" s="3">
        <f>SUM(D253:Z253)</f>
        <v>38485</v>
      </c>
    </row>
    <row r="254" spans="2:27" ht="49.5" customHeight="1" x14ac:dyDescent="0.25">
      <c r="B254" s="339"/>
      <c r="C254" s="184" t="s">
        <v>306</v>
      </c>
      <c r="D254" s="67">
        <v>31</v>
      </c>
      <c r="E254" s="3"/>
      <c r="F254" s="67">
        <v>29</v>
      </c>
      <c r="G254" s="3"/>
      <c r="H254" s="67">
        <v>31</v>
      </c>
      <c r="I254" s="3"/>
      <c r="J254" s="67">
        <v>30</v>
      </c>
      <c r="K254" s="3"/>
      <c r="L254" s="67">
        <v>31</v>
      </c>
      <c r="M254" s="3"/>
      <c r="N254" s="67">
        <v>30</v>
      </c>
      <c r="O254" s="3"/>
      <c r="P254" s="67">
        <v>31</v>
      </c>
      <c r="Q254" s="3"/>
      <c r="R254" s="67">
        <v>31</v>
      </c>
      <c r="S254" s="3"/>
      <c r="T254" s="67">
        <v>30</v>
      </c>
      <c r="U254" s="3"/>
      <c r="V254" s="67">
        <v>31</v>
      </c>
      <c r="W254" s="3"/>
      <c r="X254" s="67">
        <v>30</v>
      </c>
      <c r="Y254" s="3"/>
      <c r="Z254" s="67">
        <v>31</v>
      </c>
      <c r="AA254" s="3">
        <f>SUM(D254:Z254)</f>
        <v>366</v>
      </c>
    </row>
    <row r="255" spans="2:27" ht="24.75" customHeight="1" x14ac:dyDescent="0.25">
      <c r="B255" s="340"/>
      <c r="C255" s="341" t="s">
        <v>78</v>
      </c>
      <c r="D255" s="342"/>
      <c r="E255" s="342"/>
      <c r="F255" s="342"/>
      <c r="G255" s="342"/>
      <c r="H255" s="342"/>
      <c r="I255" s="342"/>
      <c r="J255" s="342"/>
      <c r="K255" s="342"/>
      <c r="L255" s="342"/>
      <c r="M255" s="342"/>
      <c r="N255" s="342"/>
      <c r="O255" s="342"/>
      <c r="P255" s="342"/>
      <c r="Q255" s="342"/>
      <c r="R255" s="342"/>
      <c r="S255" s="342"/>
      <c r="T255" s="342"/>
      <c r="U255" s="342"/>
      <c r="V255" s="342"/>
      <c r="W255" s="342"/>
      <c r="X255" s="342"/>
      <c r="Y255" s="342"/>
      <c r="Z255" s="343"/>
      <c r="AA255" s="88">
        <f>(D253+F253+H253+J253+L253+N253+P253+R253+T253+V253+X253+Z253)/(D254+F254+H254+J254+L254+N254+P254+R254+T254+V254+X254+Z254)*D274*(D254+F254+H254+J254+L254+N254+P254+R254+T254+V254+X254+Z254)</f>
        <v>38485</v>
      </c>
    </row>
    <row r="256" spans="2:27" ht="24.75" customHeight="1" x14ac:dyDescent="0.25">
      <c r="B256" s="301" t="s">
        <v>174</v>
      </c>
      <c r="C256" s="302"/>
      <c r="D256" s="302"/>
      <c r="E256" s="302"/>
      <c r="F256" s="302"/>
      <c r="G256" s="302"/>
      <c r="H256" s="302"/>
      <c r="I256" s="302"/>
      <c r="J256" s="302"/>
      <c r="K256" s="302"/>
      <c r="L256" s="302"/>
      <c r="M256" s="302"/>
      <c r="N256" s="302"/>
      <c r="O256" s="302"/>
      <c r="P256" s="302"/>
      <c r="Q256" s="302"/>
      <c r="R256" s="302"/>
      <c r="S256" s="302"/>
      <c r="T256" s="302"/>
      <c r="U256" s="302"/>
      <c r="V256" s="302"/>
      <c r="W256" s="302"/>
      <c r="X256" s="302"/>
      <c r="Y256" s="302"/>
      <c r="Z256" s="302"/>
      <c r="AA256" s="105">
        <f>(AA249+AA252+AA255)/3</f>
        <v>37446.696969696968</v>
      </c>
    </row>
    <row r="257" spans="2:27" ht="21.75" customHeight="1" x14ac:dyDescent="0.25">
      <c r="B257" s="301" t="s">
        <v>168</v>
      </c>
      <c r="C257" s="302"/>
      <c r="D257" s="302"/>
      <c r="E257" s="302"/>
      <c r="F257" s="302"/>
      <c r="G257" s="302"/>
      <c r="H257" s="302"/>
      <c r="I257" s="302"/>
      <c r="J257" s="302"/>
      <c r="K257" s="302"/>
      <c r="L257" s="302"/>
      <c r="M257" s="302"/>
      <c r="N257" s="302"/>
      <c r="O257" s="302"/>
      <c r="P257" s="302"/>
      <c r="Q257" s="302"/>
      <c r="R257" s="302"/>
      <c r="S257" s="302"/>
      <c r="T257" s="302"/>
      <c r="U257" s="302"/>
      <c r="V257" s="302"/>
      <c r="W257" s="302"/>
      <c r="X257" s="302"/>
      <c r="Y257" s="302"/>
      <c r="Z257" s="302"/>
      <c r="AA257" s="174">
        <f>AA256/1000</f>
        <v>37.446696969696966</v>
      </c>
    </row>
    <row r="258" spans="2:27" ht="24.75" customHeight="1" x14ac:dyDescent="0.25">
      <c r="B258" s="306" t="s">
        <v>415</v>
      </c>
      <c r="C258" s="307"/>
      <c r="D258" s="307"/>
      <c r="E258" s="307"/>
      <c r="F258" s="307"/>
      <c r="G258" s="307"/>
      <c r="H258" s="307"/>
      <c r="I258" s="307"/>
      <c r="J258" s="307"/>
      <c r="K258" s="307"/>
      <c r="L258" s="307"/>
      <c r="M258" s="307"/>
      <c r="N258" s="307"/>
      <c r="O258" s="307"/>
      <c r="P258" s="307"/>
      <c r="Q258" s="307"/>
      <c r="R258" s="307"/>
      <c r="S258" s="307"/>
      <c r="T258" s="307"/>
      <c r="U258" s="307"/>
      <c r="V258" s="307"/>
      <c r="W258" s="307"/>
      <c r="X258" s="307"/>
      <c r="Y258" s="307"/>
      <c r="Z258" s="307"/>
      <c r="AA258" s="308"/>
    </row>
    <row r="259" spans="2:27" ht="63" customHeight="1" x14ac:dyDescent="0.25">
      <c r="B259" s="373">
        <v>2025</v>
      </c>
      <c r="C259" s="184" t="s">
        <v>305</v>
      </c>
      <c r="D259" s="89">
        <v>3531</v>
      </c>
      <c r="E259" s="90"/>
      <c r="F259" s="91">
        <v>2943</v>
      </c>
      <c r="G259" s="92"/>
      <c r="H259" s="89">
        <v>3023</v>
      </c>
      <c r="I259" s="90"/>
      <c r="J259" s="91">
        <v>2790</v>
      </c>
      <c r="K259" s="92"/>
      <c r="L259" s="89">
        <v>2700</v>
      </c>
      <c r="M259" s="90"/>
      <c r="N259" s="89">
        <v>2698</v>
      </c>
      <c r="O259" s="90"/>
      <c r="P259" s="89">
        <v>3063</v>
      </c>
      <c r="Q259" s="90"/>
      <c r="R259" s="89">
        <v>3083</v>
      </c>
      <c r="S259" s="90"/>
      <c r="T259" s="89">
        <v>3138</v>
      </c>
      <c r="U259" s="90"/>
      <c r="V259" s="89">
        <v>2850</v>
      </c>
      <c r="W259" s="90"/>
      <c r="X259" s="89">
        <v>2830</v>
      </c>
      <c r="Y259" s="90"/>
      <c r="Z259" s="91">
        <v>3590</v>
      </c>
      <c r="AA259" s="90">
        <f>SUM(D259:Z259)</f>
        <v>36239</v>
      </c>
    </row>
    <row r="260" spans="2:27" ht="50.25" customHeight="1" x14ac:dyDescent="0.25">
      <c r="B260" s="373"/>
      <c r="C260" s="184" t="s">
        <v>306</v>
      </c>
      <c r="D260" s="89">
        <v>31</v>
      </c>
      <c r="E260" s="90"/>
      <c r="F260" s="89">
        <v>28</v>
      </c>
      <c r="G260" s="90"/>
      <c r="H260" s="89">
        <v>31</v>
      </c>
      <c r="I260" s="90"/>
      <c r="J260" s="89">
        <v>30</v>
      </c>
      <c r="K260" s="90"/>
      <c r="L260" s="89">
        <v>31</v>
      </c>
      <c r="M260" s="90"/>
      <c r="N260" s="89">
        <v>30</v>
      </c>
      <c r="O260" s="90"/>
      <c r="P260" s="89">
        <v>31</v>
      </c>
      <c r="Q260" s="90"/>
      <c r="R260" s="89">
        <v>31</v>
      </c>
      <c r="S260" s="90"/>
      <c r="T260" s="89">
        <v>30</v>
      </c>
      <c r="U260" s="90"/>
      <c r="V260" s="89">
        <v>31</v>
      </c>
      <c r="W260" s="90"/>
      <c r="X260" s="89">
        <v>30</v>
      </c>
      <c r="Y260" s="90"/>
      <c r="Z260" s="89">
        <v>31</v>
      </c>
      <c r="AA260" s="90">
        <f>SUM(D260:Z260)</f>
        <v>365</v>
      </c>
    </row>
    <row r="261" spans="2:27" ht="24.75" customHeight="1" x14ac:dyDescent="0.25">
      <c r="B261" s="373"/>
      <c r="C261" s="341" t="s">
        <v>95</v>
      </c>
      <c r="D261" s="342"/>
      <c r="E261" s="342"/>
      <c r="F261" s="342"/>
      <c r="G261" s="342"/>
      <c r="H261" s="342"/>
      <c r="I261" s="342"/>
      <c r="J261" s="342"/>
      <c r="K261" s="342"/>
      <c r="L261" s="342"/>
      <c r="M261" s="342"/>
      <c r="N261" s="342"/>
      <c r="O261" s="342"/>
      <c r="P261" s="342"/>
      <c r="Q261" s="342"/>
      <c r="R261" s="342"/>
      <c r="S261" s="342"/>
      <c r="T261" s="342"/>
      <c r="U261" s="342"/>
      <c r="V261" s="342"/>
      <c r="W261" s="342"/>
      <c r="X261" s="342"/>
      <c r="Y261" s="342"/>
      <c r="Z261" s="343"/>
      <c r="AA261" s="88">
        <f>(D259+F259+H259+J259+L259+N259+P259+R259+T259+V259+X259+Z259)/(D260+F260+H260+J260+L260+N260+P260+R260+T260+V260+X260+Z260)*D274*(D260+F260+H260+J260+L260+N260+P260+R260+T260+V260+X260+Z260)</f>
        <v>36239</v>
      </c>
    </row>
    <row r="262" spans="2:27" ht="24.75" customHeight="1" x14ac:dyDescent="0.35">
      <c r="B262" s="293" t="s">
        <v>96</v>
      </c>
      <c r="C262" s="294"/>
      <c r="D262" s="294"/>
      <c r="E262" s="294"/>
      <c r="F262" s="294"/>
      <c r="G262" s="294"/>
      <c r="H262" s="294"/>
      <c r="I262" s="294"/>
      <c r="J262" s="294"/>
      <c r="K262" s="294"/>
      <c r="L262" s="294"/>
      <c r="M262" s="294"/>
      <c r="N262" s="294"/>
      <c r="O262" s="294"/>
      <c r="P262" s="294"/>
      <c r="Q262" s="294"/>
      <c r="R262" s="294"/>
      <c r="S262" s="294"/>
      <c r="T262" s="294"/>
      <c r="U262" s="294"/>
      <c r="V262" s="294"/>
      <c r="W262" s="294"/>
      <c r="X262" s="294"/>
      <c r="Y262" s="294"/>
      <c r="Z262" s="295"/>
      <c r="AA262" s="186">
        <f>(AA256-AA261)/AA256*100</f>
        <v>3.2251094687317128</v>
      </c>
    </row>
    <row r="263" spans="2:27" ht="24.75" customHeight="1" x14ac:dyDescent="0.35">
      <c r="B263" s="293" t="s">
        <v>97</v>
      </c>
      <c r="C263" s="294"/>
      <c r="D263" s="294"/>
      <c r="E263" s="294"/>
      <c r="F263" s="294"/>
      <c r="G263" s="294"/>
      <c r="H263" s="294"/>
      <c r="I263" s="294"/>
      <c r="J263" s="294"/>
      <c r="K263" s="294"/>
      <c r="L263" s="294"/>
      <c r="M263" s="294"/>
      <c r="N263" s="294"/>
      <c r="O263" s="294"/>
      <c r="P263" s="294"/>
      <c r="Q263" s="294"/>
      <c r="R263" s="294"/>
      <c r="S263" s="294"/>
      <c r="T263" s="294"/>
      <c r="U263" s="294"/>
      <c r="V263" s="294"/>
      <c r="W263" s="294"/>
      <c r="X263" s="294"/>
      <c r="Y263" s="294"/>
      <c r="Z263" s="295"/>
      <c r="AA263" s="105">
        <f>AA262/100*AA259</f>
        <v>1168.7474203736854</v>
      </c>
    </row>
    <row r="264" spans="2:27" ht="24.75" customHeight="1" x14ac:dyDescent="0.35">
      <c r="B264" s="293" t="s">
        <v>188</v>
      </c>
      <c r="C264" s="294"/>
      <c r="D264" s="294"/>
      <c r="E264" s="294"/>
      <c r="F264" s="294"/>
      <c r="G264" s="294"/>
      <c r="H264" s="294"/>
      <c r="I264" s="294"/>
      <c r="J264" s="294"/>
      <c r="K264" s="294"/>
      <c r="L264" s="294"/>
      <c r="M264" s="294"/>
      <c r="N264" s="294"/>
      <c r="O264" s="294"/>
      <c r="P264" s="294"/>
      <c r="Q264" s="294"/>
      <c r="R264" s="294"/>
      <c r="S264" s="294"/>
      <c r="T264" s="294"/>
      <c r="U264" s="294"/>
      <c r="V264" s="294"/>
      <c r="W264" s="294"/>
      <c r="X264" s="294"/>
      <c r="Y264" s="294"/>
      <c r="Z264" s="295"/>
      <c r="AA264" s="186">
        <f>AA263/1000</f>
        <v>1.1687474203736854</v>
      </c>
    </row>
    <row r="265" spans="2:27" ht="12" customHeight="1" x14ac:dyDescent="0.25"/>
    <row r="266" spans="2:27" ht="21" customHeight="1" x14ac:dyDescent="0.25">
      <c r="B266" s="374" t="s">
        <v>82</v>
      </c>
      <c r="C266" s="374"/>
      <c r="D266" s="374"/>
      <c r="E266" s="374"/>
      <c r="F266" s="374"/>
      <c r="G266" s="374"/>
      <c r="H266" s="374"/>
      <c r="I266" s="374"/>
      <c r="J266" s="374"/>
      <c r="K266" s="374"/>
      <c r="L266" s="374"/>
      <c r="M266" s="374"/>
      <c r="N266" s="374"/>
      <c r="O266" s="374"/>
      <c r="P266" s="374"/>
      <c r="Q266" s="374"/>
      <c r="R266" s="374"/>
      <c r="S266" s="374"/>
      <c r="T266" s="374"/>
      <c r="U266" s="374"/>
      <c r="V266" s="374"/>
      <c r="W266" s="374"/>
      <c r="X266" s="374"/>
      <c r="Y266" s="374"/>
      <c r="Z266" s="374"/>
    </row>
    <row r="267" spans="2:27" ht="21" customHeight="1" x14ac:dyDescent="3.5">
      <c r="C267" s="297" t="s">
        <v>29</v>
      </c>
      <c r="D267" s="222"/>
      <c r="E267" s="288" t="s">
        <v>44</v>
      </c>
      <c r="F267" s="273" t="s">
        <v>300</v>
      </c>
      <c r="G267" s="273" t="s">
        <v>44</v>
      </c>
      <c r="H267" s="273"/>
      <c r="I267" s="14"/>
      <c r="J267" s="273"/>
      <c r="K267" s="14"/>
    </row>
    <row r="268" spans="2:27" ht="21.75" customHeight="1" x14ac:dyDescent="3.5">
      <c r="C268" s="297"/>
      <c r="D268" s="243" t="s">
        <v>299</v>
      </c>
      <c r="E268" s="288"/>
      <c r="F268" s="273"/>
      <c r="G268" s="273"/>
      <c r="H268" s="273"/>
      <c r="I268" s="14"/>
      <c r="J268" s="273"/>
      <c r="K268" s="14"/>
    </row>
    <row r="269" spans="2:27" ht="21.75" customHeight="1" x14ac:dyDescent="0.25">
      <c r="C269" s="241"/>
      <c r="D269" s="54"/>
      <c r="E269" s="237"/>
      <c r="F269" s="237"/>
      <c r="G269" s="239"/>
      <c r="H269" s="239"/>
      <c r="I269" s="239"/>
      <c r="J269" s="239"/>
      <c r="K269" s="239"/>
    </row>
    <row r="270" spans="2:27" ht="21.75" customHeight="1" x14ac:dyDescent="0.25">
      <c r="C270" s="241" t="s">
        <v>302</v>
      </c>
      <c r="D270" s="240" t="s">
        <v>55</v>
      </c>
      <c r="E270" s="375" t="s">
        <v>303</v>
      </c>
      <c r="F270" s="375"/>
      <c r="G270" s="375"/>
      <c r="H270" s="375"/>
      <c r="I270" s="375"/>
      <c r="J270" s="375"/>
      <c r="K270" s="375"/>
      <c r="L270" s="375"/>
      <c r="M270" s="375"/>
      <c r="N270" s="375"/>
      <c r="O270" s="375"/>
      <c r="P270" s="375"/>
      <c r="Q270" s="375"/>
      <c r="R270" s="375"/>
    </row>
    <row r="271" spans="2:27" ht="18" customHeight="1" x14ac:dyDescent="0.25">
      <c r="C271" s="79" t="s">
        <v>301</v>
      </c>
      <c r="D271" s="78" t="s">
        <v>55</v>
      </c>
      <c r="E271" s="275" t="s">
        <v>304</v>
      </c>
      <c r="F271" s="275"/>
      <c r="G271" s="275"/>
      <c r="H271" s="275"/>
      <c r="I271" s="275"/>
      <c r="J271" s="275"/>
      <c r="K271" s="275"/>
      <c r="L271" s="275"/>
      <c r="M271" s="275"/>
      <c r="N271" s="275"/>
      <c r="O271" s="275"/>
      <c r="P271" s="275"/>
      <c r="Q271" s="275"/>
      <c r="R271" s="275"/>
      <c r="S271" s="275"/>
    </row>
    <row r="272" spans="2:27" ht="18" customHeight="1" x14ac:dyDescent="0.25">
      <c r="C272" s="79" t="s">
        <v>27</v>
      </c>
      <c r="D272" s="78" t="s">
        <v>55</v>
      </c>
      <c r="E272" s="80" t="s">
        <v>307</v>
      </c>
      <c r="F272" s="78"/>
      <c r="G272" s="77"/>
      <c r="H272" s="77"/>
      <c r="I272" s="77"/>
      <c r="J272" s="77"/>
      <c r="K272" s="77"/>
    </row>
    <row r="273" spans="2:27" ht="18" customHeight="1" x14ac:dyDescent="0.25">
      <c r="C273" s="79" t="s">
        <v>222</v>
      </c>
      <c r="D273" s="78" t="s">
        <v>55</v>
      </c>
      <c r="E273" s="80" t="s">
        <v>308</v>
      </c>
      <c r="F273" s="78"/>
      <c r="G273" s="77"/>
      <c r="H273" s="77"/>
      <c r="I273" s="77"/>
      <c r="J273" s="77"/>
      <c r="K273" s="77"/>
    </row>
    <row r="274" spans="2:27" ht="18" customHeight="1" x14ac:dyDescent="0.25">
      <c r="C274" s="79" t="s">
        <v>309</v>
      </c>
      <c r="D274" s="75">
        <v>1</v>
      </c>
      <c r="E274" s="80" t="s">
        <v>310</v>
      </c>
      <c r="F274" s="78"/>
      <c r="G274" s="77"/>
      <c r="H274" s="77"/>
      <c r="I274" s="77"/>
      <c r="J274" s="77"/>
      <c r="K274" s="77"/>
    </row>
    <row r="275" spans="2:27" x14ac:dyDescent="0.25">
      <c r="C275" s="241" t="s">
        <v>224</v>
      </c>
      <c r="D275" s="240" t="s">
        <v>55</v>
      </c>
      <c r="E275" s="275" t="s">
        <v>314</v>
      </c>
      <c r="F275" s="275"/>
      <c r="G275" s="275"/>
      <c r="H275" s="275"/>
      <c r="I275" s="275"/>
      <c r="J275" s="275"/>
      <c r="K275" s="275"/>
      <c r="L275" s="275"/>
      <c r="M275" s="275"/>
      <c r="N275" s="275"/>
      <c r="O275" s="275"/>
      <c r="P275" s="275"/>
      <c r="Q275" s="275"/>
      <c r="R275" s="275"/>
      <c r="S275" s="275"/>
      <c r="T275" s="275"/>
      <c r="U275" s="275"/>
      <c r="V275" s="275"/>
    </row>
    <row r="276" spans="2:27" x14ac:dyDescent="0.25">
      <c r="C276" s="241"/>
      <c r="D276" s="240"/>
      <c r="E276" s="238"/>
      <c r="F276" s="238"/>
      <c r="G276" s="238"/>
      <c r="H276" s="238"/>
      <c r="I276" s="238"/>
      <c r="J276" s="238"/>
      <c r="K276" s="238"/>
      <c r="L276" s="238"/>
      <c r="M276" s="238"/>
      <c r="N276" s="238"/>
      <c r="O276" s="238"/>
      <c r="P276" s="238"/>
      <c r="Q276" s="238"/>
      <c r="R276" s="238"/>
      <c r="S276" s="238"/>
      <c r="T276" s="238"/>
      <c r="U276" s="238"/>
      <c r="V276" s="238"/>
    </row>
    <row r="277" spans="2:27" ht="18" customHeight="1" x14ac:dyDescent="0.25">
      <c r="B277" s="10" t="s">
        <v>194</v>
      </c>
      <c r="C277" s="273" t="s">
        <v>297</v>
      </c>
      <c r="D277" s="291" t="s">
        <v>312</v>
      </c>
      <c r="E277" s="291"/>
      <c r="F277" s="291"/>
      <c r="G277" s="291"/>
      <c r="H277" s="291"/>
      <c r="I277" s="291"/>
      <c r="J277" s="291"/>
      <c r="K277" s="147"/>
      <c r="L277" s="288" t="s">
        <v>292</v>
      </c>
      <c r="M277" s="288" t="s">
        <v>471</v>
      </c>
      <c r="N277" s="288"/>
      <c r="O277" s="288"/>
      <c r="P277" s="288"/>
      <c r="Q277" s="288"/>
      <c r="R277" s="288"/>
      <c r="S277" s="288" t="s">
        <v>18</v>
      </c>
      <c r="T277" s="20">
        <v>34684</v>
      </c>
      <c r="U277" s="288" t="s">
        <v>315</v>
      </c>
      <c r="V277" s="288" t="s">
        <v>316</v>
      </c>
      <c r="W277" s="288" t="s">
        <v>18</v>
      </c>
      <c r="X277" s="288" t="s">
        <v>317</v>
      </c>
      <c r="Y277" s="288"/>
      <c r="Z277" s="233"/>
      <c r="AA277" s="18"/>
    </row>
    <row r="278" spans="2:27" ht="15" customHeight="1" x14ac:dyDescent="0.25">
      <c r="C278" s="273"/>
      <c r="D278" s="286" t="s">
        <v>313</v>
      </c>
      <c r="E278" s="286"/>
      <c r="F278" s="286"/>
      <c r="G278" s="286"/>
      <c r="H278" s="286"/>
      <c r="I278" s="286"/>
      <c r="J278" s="286"/>
      <c r="K278" s="147"/>
      <c r="L278" s="288"/>
      <c r="M278" s="288"/>
      <c r="N278" s="288"/>
      <c r="O278" s="288"/>
      <c r="P278" s="288"/>
      <c r="Q278" s="288"/>
      <c r="R278" s="288"/>
      <c r="S278" s="288"/>
      <c r="T278" s="233">
        <v>319</v>
      </c>
      <c r="U278" s="288"/>
      <c r="V278" s="288"/>
      <c r="W278" s="288"/>
      <c r="X278" s="288"/>
      <c r="Y278" s="288"/>
      <c r="Z278" s="233"/>
      <c r="AA278" s="18"/>
    </row>
    <row r="279" spans="2:27" x14ac:dyDescent="0.25">
      <c r="C279" s="18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1" spans="2:27" ht="18" customHeight="1" x14ac:dyDescent="0.25">
      <c r="B281" s="10" t="s">
        <v>195</v>
      </c>
      <c r="C281" s="273" t="s">
        <v>298</v>
      </c>
      <c r="D281" s="137" t="s">
        <v>318</v>
      </c>
      <c r="E281" s="137"/>
      <c r="F281" s="137"/>
      <c r="G281" s="137"/>
      <c r="H281" s="137"/>
      <c r="I281" s="137"/>
      <c r="J281" s="137"/>
      <c r="K281" s="244"/>
      <c r="L281" s="288" t="s">
        <v>292</v>
      </c>
      <c r="M281" s="288" t="s">
        <v>320</v>
      </c>
      <c r="N281" s="288"/>
      <c r="O281" s="288"/>
      <c r="P281" s="288"/>
      <c r="Q281" s="288"/>
      <c r="R281" s="288"/>
      <c r="S281" s="288" t="s">
        <v>18</v>
      </c>
      <c r="T281" s="20">
        <v>38410</v>
      </c>
      <c r="U281" s="288" t="s">
        <v>44</v>
      </c>
      <c r="V281" s="288" t="s">
        <v>321</v>
      </c>
      <c r="W281" s="288" t="s">
        <v>18</v>
      </c>
      <c r="X281" s="288" t="s">
        <v>322</v>
      </c>
      <c r="Y281" s="288"/>
      <c r="Z281" s="233"/>
      <c r="AA281" s="273"/>
    </row>
    <row r="282" spans="2:27" ht="15" customHeight="1" x14ac:dyDescent="0.25">
      <c r="C282" s="273"/>
      <c r="D282" s="286" t="s">
        <v>319</v>
      </c>
      <c r="E282" s="286"/>
      <c r="F282" s="286"/>
      <c r="G282" s="286"/>
      <c r="H282" s="286"/>
      <c r="I282" s="286"/>
      <c r="J282" s="286"/>
      <c r="K282" s="286"/>
      <c r="L282" s="288"/>
      <c r="M282" s="288"/>
      <c r="N282" s="288"/>
      <c r="O282" s="288"/>
      <c r="P282" s="288"/>
      <c r="Q282" s="288"/>
      <c r="R282" s="288"/>
      <c r="S282" s="288"/>
      <c r="T282" s="233">
        <v>365</v>
      </c>
      <c r="U282" s="288"/>
      <c r="V282" s="288"/>
      <c r="W282" s="288"/>
      <c r="X282" s="288"/>
      <c r="Y282" s="288"/>
      <c r="Z282" s="233"/>
      <c r="AA282" s="273"/>
    </row>
    <row r="283" spans="2:27" x14ac:dyDescent="0.25">
      <c r="C283" s="18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2:27" x14ac:dyDescent="0.25"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242"/>
      <c r="X284" s="115"/>
      <c r="Y284" s="115"/>
      <c r="Z284" s="242"/>
    </row>
    <row r="285" spans="2:27" x14ac:dyDescent="0.25"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2:27" ht="18" customHeight="1" x14ac:dyDescent="0.25">
      <c r="B286" s="10" t="s">
        <v>40</v>
      </c>
      <c r="C286" s="273" t="s">
        <v>311</v>
      </c>
      <c r="D286" s="291" t="s">
        <v>323</v>
      </c>
      <c r="E286" s="291"/>
      <c r="F286" s="291"/>
      <c r="G286" s="291"/>
      <c r="H286" s="291"/>
      <c r="I286" s="291"/>
      <c r="J286" s="291"/>
      <c r="K286" s="291"/>
      <c r="L286" s="288" t="s">
        <v>292</v>
      </c>
      <c r="M286" s="288" t="s">
        <v>325</v>
      </c>
      <c r="N286" s="288"/>
      <c r="O286" s="288"/>
      <c r="P286" s="288"/>
      <c r="Q286" s="288"/>
      <c r="R286" s="288"/>
      <c r="S286" s="288" t="s">
        <v>18</v>
      </c>
      <c r="T286" s="236">
        <v>38485</v>
      </c>
      <c r="U286" s="288" t="s">
        <v>44</v>
      </c>
      <c r="V286" s="288" t="s">
        <v>332</v>
      </c>
      <c r="W286" s="288" t="s">
        <v>18</v>
      </c>
      <c r="X286" s="288" t="s">
        <v>326</v>
      </c>
      <c r="Y286" s="288"/>
      <c r="Z286" s="234"/>
      <c r="AA286" s="273"/>
    </row>
    <row r="287" spans="2:27" ht="15" customHeight="1" x14ac:dyDescent="0.25">
      <c r="C287" s="273"/>
      <c r="D287" s="286" t="s">
        <v>324</v>
      </c>
      <c r="E287" s="286"/>
      <c r="F287" s="286"/>
      <c r="G287" s="286"/>
      <c r="H287" s="286"/>
      <c r="I287" s="286"/>
      <c r="J287" s="286"/>
      <c r="K287" s="286"/>
      <c r="L287" s="288"/>
      <c r="M287" s="288"/>
      <c r="N287" s="288"/>
      <c r="O287" s="288"/>
      <c r="P287" s="288"/>
      <c r="Q287" s="288"/>
      <c r="R287" s="288"/>
      <c r="S287" s="288"/>
      <c r="T287" s="234">
        <v>366</v>
      </c>
      <c r="U287" s="288"/>
      <c r="V287" s="288"/>
      <c r="W287" s="288"/>
      <c r="X287" s="288"/>
      <c r="Y287" s="288"/>
      <c r="Z287" s="234"/>
      <c r="AA287" s="273"/>
    </row>
    <row r="288" spans="2:27" x14ac:dyDescent="0.25">
      <c r="C288" s="18"/>
      <c r="F288" s="1"/>
    </row>
    <row r="289" spans="1:27" x14ac:dyDescent="0.25">
      <c r="B289" s="269" t="s">
        <v>444</v>
      </c>
      <c r="C289" s="270"/>
      <c r="D289" s="269"/>
      <c r="E289" s="269"/>
      <c r="F289" s="269"/>
      <c r="G289" s="269"/>
      <c r="H289" s="269"/>
      <c r="I289" s="269"/>
      <c r="J289" s="269"/>
      <c r="K289" s="269"/>
      <c r="L289" s="269"/>
      <c r="M289" s="269"/>
      <c r="N289" s="269"/>
      <c r="O289" s="269"/>
      <c r="P289" s="269"/>
      <c r="Q289" s="269"/>
      <c r="R289" s="269"/>
      <c r="S289" s="269"/>
      <c r="T289" s="269"/>
      <c r="U289" s="269"/>
      <c r="V289" s="269"/>
      <c r="W289" s="269"/>
      <c r="X289" s="269"/>
      <c r="Z289" s="1"/>
      <c r="AA289" s="18"/>
    </row>
    <row r="290" spans="1:27" x14ac:dyDescent="0.25">
      <c r="B290" s="271" t="s">
        <v>445</v>
      </c>
      <c r="C290" s="271"/>
      <c r="D290" s="271"/>
      <c r="E290" s="271"/>
      <c r="F290" s="271"/>
      <c r="G290" s="271"/>
      <c r="H290" s="271"/>
      <c r="I290" s="271"/>
      <c r="J290" s="271"/>
      <c r="K290" s="271"/>
      <c r="L290" s="271"/>
      <c r="M290" s="271"/>
      <c r="N290" s="271"/>
      <c r="O290" s="271"/>
      <c r="P290" s="271"/>
      <c r="Q290" s="271"/>
      <c r="R290" s="271"/>
      <c r="S290" s="271"/>
      <c r="T290" s="271"/>
      <c r="U290" s="271"/>
      <c r="V290" s="271"/>
      <c r="W290" s="271"/>
      <c r="X290" s="269"/>
      <c r="Z290" s="266"/>
      <c r="AA290" s="18"/>
    </row>
    <row r="291" spans="1:27" x14ac:dyDescent="0.25">
      <c r="B291" s="271" t="s">
        <v>446</v>
      </c>
      <c r="C291" s="271"/>
      <c r="D291" s="271"/>
      <c r="E291" s="271"/>
      <c r="F291" s="271"/>
      <c r="G291" s="271"/>
      <c r="H291" s="271"/>
      <c r="I291" s="271"/>
      <c r="J291" s="271"/>
      <c r="K291" s="271"/>
      <c r="L291" s="271"/>
      <c r="M291" s="271"/>
      <c r="N291" s="271"/>
      <c r="O291" s="271"/>
      <c r="P291" s="271"/>
      <c r="Q291" s="271"/>
      <c r="R291" s="271"/>
      <c r="S291" s="271"/>
      <c r="T291" s="271"/>
      <c r="U291" s="271"/>
      <c r="V291" s="271"/>
      <c r="W291" s="271"/>
      <c r="X291" s="271"/>
      <c r="Z291" s="266"/>
      <c r="AA291" s="18"/>
    </row>
    <row r="292" spans="1:27" x14ac:dyDescent="0.25">
      <c r="B292" s="384" t="s">
        <v>447</v>
      </c>
      <c r="C292" s="384"/>
      <c r="D292" s="384"/>
      <c r="E292" s="384"/>
      <c r="F292" s="384"/>
      <c r="G292" s="384"/>
      <c r="H292" s="384"/>
      <c r="I292" s="384"/>
      <c r="J292" s="384"/>
      <c r="K292" s="384"/>
      <c r="L292" s="384"/>
      <c r="M292" s="384"/>
      <c r="N292" s="384"/>
      <c r="O292" s="384"/>
      <c r="P292" s="384"/>
      <c r="Q292" s="384"/>
      <c r="R292" s="384"/>
      <c r="S292" s="384"/>
      <c r="T292" s="384"/>
      <c r="U292" s="384"/>
      <c r="V292" s="384"/>
      <c r="W292" s="384"/>
      <c r="X292" s="384"/>
      <c r="Z292" s="266"/>
      <c r="AA292" s="18"/>
    </row>
    <row r="293" spans="1:27" x14ac:dyDescent="0.25">
      <c r="C293" s="12"/>
      <c r="AA293" s="18"/>
    </row>
    <row r="294" spans="1:27" ht="21.75" customHeight="1" x14ac:dyDescent="0.25">
      <c r="A294" s="140" t="s">
        <v>107</v>
      </c>
      <c r="B294" s="140"/>
      <c r="C294" s="153"/>
      <c r="D294" s="153"/>
      <c r="E294" s="153"/>
      <c r="F294" s="153"/>
      <c r="G294" s="153"/>
      <c r="H294" s="153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</row>
    <row r="295" spans="1:27" ht="25.5" customHeight="1" x14ac:dyDescent="0.25">
      <c r="A295" s="153"/>
      <c r="B295" s="153"/>
      <c r="C295" s="153"/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</row>
    <row r="296" spans="1:27" ht="19.5" customHeight="1" x14ac:dyDescent="0.25">
      <c r="A296" s="153"/>
      <c r="B296" s="153"/>
      <c r="C296" s="277" t="s">
        <v>48</v>
      </c>
      <c r="D296" s="279"/>
      <c r="E296" s="279"/>
      <c r="F296" s="277" t="s">
        <v>18</v>
      </c>
      <c r="G296" s="278" t="s">
        <v>327</v>
      </c>
      <c r="H296" s="279"/>
      <c r="I296" s="279"/>
      <c r="J296" s="279"/>
      <c r="K296" s="279"/>
      <c r="L296" s="323" t="s">
        <v>18</v>
      </c>
      <c r="M296" s="388" t="s">
        <v>328</v>
      </c>
      <c r="N296" s="277"/>
      <c r="O296" s="277"/>
      <c r="P296" s="389" t="s">
        <v>329</v>
      </c>
      <c r="Q296" s="389"/>
      <c r="R296" s="389"/>
      <c r="S296" s="140"/>
      <c r="T296" s="106"/>
      <c r="U296" s="153"/>
      <c r="V296" s="153"/>
      <c r="W296" s="153"/>
      <c r="X296" s="153"/>
    </row>
    <row r="297" spans="1:27" ht="18.75" customHeight="1" x14ac:dyDescent="0.25">
      <c r="A297" s="153"/>
      <c r="B297" s="153"/>
      <c r="C297" s="277"/>
      <c r="D297" s="276">
        <v>3</v>
      </c>
      <c r="E297" s="276"/>
      <c r="F297" s="277"/>
      <c r="G297" s="280">
        <v>3</v>
      </c>
      <c r="H297" s="280"/>
      <c r="I297" s="280"/>
      <c r="J297" s="280"/>
      <c r="K297" s="280"/>
      <c r="L297" s="323"/>
      <c r="M297" s="277"/>
      <c r="N297" s="277"/>
      <c r="O297" s="277"/>
      <c r="P297" s="389"/>
      <c r="Q297" s="389"/>
      <c r="R297" s="389"/>
      <c r="S297" s="140"/>
      <c r="T297" s="153"/>
      <c r="U297" s="153"/>
      <c r="V297" s="153"/>
      <c r="W297" s="153"/>
      <c r="X297" s="153"/>
    </row>
    <row r="298" spans="1:27" ht="18.75" customHeight="1" x14ac:dyDescent="0.25">
      <c r="A298" s="153"/>
      <c r="B298" s="153"/>
      <c r="C298" s="152"/>
      <c r="D298" s="160"/>
      <c r="E298" s="160"/>
      <c r="F298" s="152"/>
      <c r="G298" s="160"/>
      <c r="H298" s="160"/>
      <c r="I298" s="160"/>
      <c r="J298" s="160"/>
      <c r="K298" s="160"/>
      <c r="L298" s="162"/>
      <c r="M298" s="152"/>
      <c r="N298" s="158"/>
      <c r="O298" s="158"/>
      <c r="P298" s="153"/>
      <c r="Q298" s="153"/>
      <c r="R298" s="153"/>
      <c r="S298" s="153"/>
      <c r="T298" s="153"/>
      <c r="U298" s="153"/>
      <c r="V298" s="153"/>
      <c r="W298" s="153"/>
      <c r="X298" s="153"/>
    </row>
    <row r="299" spans="1:27" x14ac:dyDescent="0.25">
      <c r="A299" s="10" t="s">
        <v>108</v>
      </c>
      <c r="B299" s="10" t="s">
        <v>418</v>
      </c>
      <c r="C299" s="150"/>
      <c r="D299" s="151"/>
      <c r="E299" s="151"/>
      <c r="F299" s="151"/>
      <c r="G299" s="151"/>
      <c r="H299" s="152"/>
      <c r="I299" s="152"/>
      <c r="J299" s="151"/>
      <c r="K299" s="151"/>
      <c r="L299" s="151"/>
      <c r="M299" s="151"/>
      <c r="N299" s="152"/>
      <c r="O299" s="152"/>
      <c r="P299" s="152"/>
      <c r="Q299" s="152"/>
      <c r="R299" s="132"/>
      <c r="S299" s="132"/>
      <c r="T299" s="132"/>
      <c r="U299" s="132"/>
      <c r="V299" s="153"/>
      <c r="W299" s="153"/>
      <c r="X299" s="153"/>
    </row>
    <row r="300" spans="1:27" ht="18" x14ac:dyDescent="0.35">
      <c r="A300" s="153" t="s">
        <v>109</v>
      </c>
      <c r="B300" s="153" t="s">
        <v>142</v>
      </c>
      <c r="C300" s="150"/>
      <c r="D300" s="151"/>
      <c r="E300" s="151"/>
      <c r="F300" s="151"/>
      <c r="G300" s="151"/>
      <c r="H300" s="152"/>
      <c r="I300" s="152"/>
      <c r="J300" s="151"/>
      <c r="K300" s="151"/>
      <c r="L300" s="151"/>
      <c r="M300" s="151"/>
      <c r="N300" s="152"/>
      <c r="O300" s="152"/>
      <c r="P300" s="152"/>
      <c r="Q300" s="152"/>
      <c r="R300" s="132"/>
      <c r="S300" s="132"/>
      <c r="T300" s="132"/>
      <c r="U300" s="132"/>
      <c r="V300" s="153"/>
      <c r="W300" s="153"/>
      <c r="X300" s="153"/>
    </row>
    <row r="301" spans="1:27" x14ac:dyDescent="0.25">
      <c r="A301" s="153"/>
      <c r="B301" s="153"/>
      <c r="C301" s="150"/>
      <c r="D301" s="151"/>
      <c r="E301" s="151"/>
      <c r="F301" s="151"/>
      <c r="G301" s="151"/>
      <c r="H301" s="152"/>
      <c r="I301" s="152"/>
      <c r="J301" s="151"/>
      <c r="K301" s="151"/>
      <c r="L301" s="151"/>
      <c r="M301" s="151"/>
      <c r="N301" s="152"/>
      <c r="O301" s="152"/>
      <c r="P301" s="152"/>
      <c r="Q301" s="152"/>
      <c r="R301" s="132"/>
      <c r="S301" s="132"/>
      <c r="T301" s="132"/>
      <c r="U301" s="132"/>
      <c r="V301" s="153"/>
      <c r="W301" s="153"/>
      <c r="X301" s="153"/>
    </row>
    <row r="302" spans="1:27" ht="18" x14ac:dyDescent="0.35">
      <c r="A302" s="153"/>
      <c r="B302" s="153"/>
      <c r="C302" s="299" t="s">
        <v>90</v>
      </c>
      <c r="D302" s="112" t="s">
        <v>87</v>
      </c>
      <c r="E302" s="32"/>
      <c r="F302" s="285" t="s">
        <v>33</v>
      </c>
      <c r="G302" s="151"/>
      <c r="H302" s="152"/>
      <c r="I302" s="152"/>
      <c r="J302" s="151"/>
      <c r="K302" s="151"/>
      <c r="L302" s="151"/>
      <c r="M302" s="151"/>
      <c r="N302" s="152"/>
      <c r="O302" s="152"/>
      <c r="P302" s="152"/>
      <c r="Q302" s="152"/>
      <c r="R302" s="132"/>
      <c r="S302" s="132"/>
      <c r="T302" s="132"/>
      <c r="U302" s="132"/>
      <c r="V302" s="153"/>
      <c r="W302" s="153"/>
      <c r="X302" s="153"/>
    </row>
    <row r="303" spans="1:27" ht="18" x14ac:dyDescent="0.35">
      <c r="A303" s="153"/>
      <c r="B303" s="153"/>
      <c r="C303" s="299"/>
      <c r="D303" s="113" t="s">
        <v>88</v>
      </c>
      <c r="E303" s="114"/>
      <c r="F303" s="285"/>
      <c r="G303" s="151"/>
      <c r="H303" s="152"/>
      <c r="I303" s="152"/>
      <c r="J303" s="151"/>
      <c r="K303" s="151"/>
      <c r="L303" s="151"/>
      <c r="M303" s="151"/>
      <c r="N303" s="152"/>
      <c r="O303" s="152"/>
      <c r="P303" s="152"/>
      <c r="Q303" s="152"/>
      <c r="R303" s="132"/>
      <c r="S303" s="132"/>
      <c r="T303" s="132"/>
      <c r="U303" s="132"/>
      <c r="V303" s="153"/>
      <c r="W303" s="153"/>
      <c r="X303" s="153"/>
    </row>
    <row r="304" spans="1:27" ht="12.75" customHeight="1" x14ac:dyDescent="0.35">
      <c r="A304" s="153"/>
      <c r="B304" s="153"/>
      <c r="C304" s="131"/>
      <c r="D304" s="148"/>
      <c r="E304" s="146"/>
      <c r="F304" s="133"/>
      <c r="G304" s="151"/>
      <c r="H304" s="152"/>
      <c r="I304" s="152"/>
      <c r="J304" s="151"/>
      <c r="K304" s="151"/>
      <c r="L304" s="151"/>
      <c r="M304" s="151"/>
      <c r="N304" s="152"/>
      <c r="O304" s="152"/>
      <c r="P304" s="152"/>
      <c r="Q304" s="152"/>
      <c r="R304" s="132"/>
      <c r="S304" s="132"/>
      <c r="T304" s="132"/>
      <c r="U304" s="132"/>
      <c r="V304" s="153"/>
      <c r="W304" s="153"/>
      <c r="X304" s="153"/>
    </row>
    <row r="305" spans="1:27" ht="18" x14ac:dyDescent="0.25">
      <c r="A305" s="153"/>
      <c r="B305" s="153" t="s">
        <v>34</v>
      </c>
      <c r="C305" s="150" t="s">
        <v>143</v>
      </c>
      <c r="D305" s="245" t="s">
        <v>335</v>
      </c>
      <c r="E305" s="27"/>
      <c r="F305" s="132"/>
      <c r="G305" s="151"/>
      <c r="H305" s="152"/>
      <c r="I305" s="152"/>
      <c r="J305" s="151"/>
      <c r="K305" s="151"/>
      <c r="L305" s="151"/>
      <c r="M305" s="151"/>
      <c r="N305" s="152"/>
      <c r="O305" s="152"/>
      <c r="P305" s="152"/>
      <c r="Q305" s="152"/>
      <c r="R305" s="132"/>
      <c r="S305" s="132"/>
      <c r="T305" s="132"/>
      <c r="U305" s="132"/>
      <c r="V305" s="153"/>
      <c r="W305" s="153"/>
      <c r="X305" s="153"/>
    </row>
    <row r="306" spans="1:27" ht="18" x14ac:dyDescent="0.25">
      <c r="A306" s="153"/>
      <c r="B306" s="153"/>
      <c r="C306" s="155" t="s">
        <v>144</v>
      </c>
      <c r="D306" s="263" t="s">
        <v>419</v>
      </c>
      <c r="E306" s="27"/>
      <c r="F306" s="132"/>
      <c r="G306" s="151"/>
      <c r="H306" s="152"/>
      <c r="I306" s="152"/>
      <c r="J306" s="151"/>
      <c r="K306" s="151"/>
      <c r="L306" s="151"/>
      <c r="M306" s="151"/>
      <c r="N306" s="152"/>
      <c r="O306" s="152"/>
      <c r="P306" s="152"/>
      <c r="Q306" s="152"/>
      <c r="R306" s="132"/>
      <c r="S306" s="132"/>
      <c r="T306" s="132"/>
      <c r="U306" s="132"/>
      <c r="V306" s="153"/>
      <c r="W306" s="153"/>
      <c r="X306" s="153"/>
    </row>
    <row r="307" spans="1:27" ht="13.5" customHeight="1" x14ac:dyDescent="0.25">
      <c r="C307" s="108"/>
      <c r="D307" s="30"/>
      <c r="E307" s="31"/>
      <c r="F307" s="101"/>
      <c r="G307" s="23"/>
      <c r="H307" s="96"/>
      <c r="I307" s="96"/>
      <c r="J307" s="23"/>
      <c r="K307" s="23"/>
      <c r="L307" s="23"/>
      <c r="M307" s="23"/>
      <c r="N307" s="96"/>
      <c r="O307" s="96"/>
      <c r="P307" s="96"/>
      <c r="Q307" s="96"/>
      <c r="R307" s="101"/>
      <c r="S307" s="101"/>
      <c r="T307" s="101"/>
      <c r="U307" s="101"/>
      <c r="V307" s="29"/>
    </row>
    <row r="308" spans="1:27" x14ac:dyDescent="0.25">
      <c r="B308" s="10" t="s">
        <v>197</v>
      </c>
      <c r="C308" s="290" t="s">
        <v>330</v>
      </c>
      <c r="D308" s="291" t="s">
        <v>331</v>
      </c>
      <c r="E308" s="291"/>
      <c r="F308" s="291"/>
      <c r="G308" s="291"/>
      <c r="H308" s="291"/>
      <c r="I308" s="291"/>
      <c r="J308" s="291"/>
      <c r="K308" s="291"/>
      <c r="L308" s="288" t="s">
        <v>292</v>
      </c>
      <c r="M308" s="288" t="s">
        <v>325</v>
      </c>
      <c r="N308" s="288"/>
      <c r="O308" s="288"/>
      <c r="P308" s="288"/>
      <c r="Q308" s="288"/>
      <c r="R308" s="288"/>
      <c r="S308" s="288" t="s">
        <v>18</v>
      </c>
      <c r="T308" s="20">
        <v>36239</v>
      </c>
      <c r="U308" s="288" t="s">
        <v>315</v>
      </c>
      <c r="V308" s="288">
        <v>365</v>
      </c>
      <c r="W308" s="288" t="s">
        <v>333</v>
      </c>
      <c r="X308" s="288" t="s">
        <v>334</v>
      </c>
      <c r="Y308" s="288"/>
      <c r="Z308" s="235"/>
      <c r="AA308" s="273"/>
    </row>
    <row r="309" spans="1:27" x14ac:dyDescent="0.25">
      <c r="C309" s="290"/>
      <c r="D309" s="354" t="s">
        <v>319</v>
      </c>
      <c r="E309" s="354"/>
      <c r="F309" s="354"/>
      <c r="G309" s="354"/>
      <c r="H309" s="354"/>
      <c r="I309" s="354"/>
      <c r="J309" s="354"/>
      <c r="K309" s="354"/>
      <c r="L309" s="288"/>
      <c r="M309" s="288"/>
      <c r="N309" s="288"/>
      <c r="O309" s="288"/>
      <c r="P309" s="288"/>
      <c r="Q309" s="288"/>
      <c r="R309" s="288"/>
      <c r="S309" s="288"/>
      <c r="T309" s="235">
        <v>365</v>
      </c>
      <c r="U309" s="288"/>
      <c r="V309" s="288"/>
      <c r="W309" s="288"/>
      <c r="X309" s="288"/>
      <c r="Y309" s="288"/>
      <c r="Z309" s="235"/>
      <c r="AA309" s="273"/>
    </row>
    <row r="310" spans="1:27" x14ac:dyDescent="0.25">
      <c r="C310" s="100"/>
      <c r="D310" s="237"/>
      <c r="E310" s="235"/>
      <c r="F310" s="237"/>
      <c r="G310" s="235"/>
      <c r="H310" s="237"/>
      <c r="I310" s="235"/>
      <c r="J310" s="237"/>
      <c r="K310" s="235"/>
      <c r="L310" s="237"/>
      <c r="M310" s="235"/>
      <c r="N310" s="237"/>
      <c r="O310" s="235"/>
      <c r="P310" s="237"/>
      <c r="Q310" s="235"/>
      <c r="R310" s="237"/>
      <c r="S310" s="235"/>
      <c r="T310" s="235"/>
      <c r="U310" s="235"/>
      <c r="V310" s="235"/>
      <c r="W310" s="235"/>
      <c r="X310" s="235"/>
      <c r="Y310" s="235"/>
      <c r="Z310" s="235"/>
      <c r="AA310" s="93"/>
    </row>
    <row r="311" spans="1:27" ht="15" customHeight="1" x14ac:dyDescent="0.25">
      <c r="C311" s="299" t="s">
        <v>90</v>
      </c>
      <c r="D311" s="278" t="s">
        <v>336</v>
      </c>
      <c r="E311" s="367"/>
      <c r="F311" s="283" t="s">
        <v>39</v>
      </c>
      <c r="G311" s="282" t="s">
        <v>18</v>
      </c>
      <c r="H311" s="350">
        <v>3.2250000000000001E-2</v>
      </c>
      <c r="I311" s="93"/>
      <c r="J311" s="99"/>
      <c r="K311" s="93"/>
      <c r="L311" s="99"/>
      <c r="M311" s="93"/>
      <c r="N311" s="99"/>
      <c r="O311" s="93"/>
      <c r="P311" s="99"/>
      <c r="Q311" s="93"/>
      <c r="R311" s="99"/>
      <c r="S311" s="93"/>
      <c r="T311" s="93"/>
      <c r="U311" s="93"/>
      <c r="V311" s="93"/>
      <c r="W311" s="93"/>
      <c r="X311" s="93"/>
      <c r="Y311" s="93"/>
      <c r="Z311" s="93"/>
      <c r="AA311" s="18"/>
    </row>
    <row r="312" spans="1:27" ht="15" customHeight="1" x14ac:dyDescent="0.25">
      <c r="C312" s="299"/>
      <c r="D312" s="296">
        <v>37447</v>
      </c>
      <c r="E312" s="296"/>
      <c r="F312" s="283"/>
      <c r="G312" s="282"/>
      <c r="H312" s="350"/>
      <c r="I312" s="93"/>
      <c r="J312" s="99"/>
      <c r="K312" s="93"/>
      <c r="L312" s="99"/>
      <c r="M312" s="93"/>
      <c r="N312" s="99"/>
      <c r="O312" s="93"/>
      <c r="P312" s="99"/>
      <c r="Q312" s="93"/>
      <c r="R312" s="99"/>
      <c r="S312" s="93"/>
      <c r="T312" s="93"/>
      <c r="U312" s="93"/>
      <c r="V312" s="93"/>
      <c r="W312" s="93"/>
      <c r="X312" s="93"/>
      <c r="Y312" s="93"/>
      <c r="Z312" s="93"/>
      <c r="AA312" s="18"/>
    </row>
    <row r="313" spans="1:27" x14ac:dyDescent="0.25">
      <c r="C313" s="100"/>
      <c r="D313" s="99"/>
      <c r="E313" s="93"/>
      <c r="F313" s="99"/>
      <c r="G313" s="93"/>
      <c r="H313" s="99"/>
      <c r="I313" s="93"/>
      <c r="J313" s="99"/>
      <c r="K313" s="93"/>
      <c r="L313" s="99"/>
      <c r="M313" s="93"/>
      <c r="N313" s="99"/>
      <c r="O313" s="93"/>
      <c r="P313" s="99"/>
      <c r="Q313" s="93"/>
      <c r="R313" s="99"/>
      <c r="S313" s="93"/>
      <c r="T313" s="93"/>
      <c r="U313" s="93"/>
      <c r="V313" s="93"/>
      <c r="W313" s="93"/>
      <c r="X313" s="93"/>
      <c r="Y313" s="93"/>
      <c r="Z313" s="93"/>
      <c r="AA313" s="18"/>
    </row>
    <row r="314" spans="1:27" ht="18" x14ac:dyDescent="0.35">
      <c r="A314" t="s">
        <v>110</v>
      </c>
      <c r="B314" t="s">
        <v>89</v>
      </c>
      <c r="C314" s="94"/>
      <c r="D314" s="33"/>
      <c r="E314" s="33"/>
      <c r="F314" s="96"/>
      <c r="G314" s="96"/>
      <c r="H314" s="96"/>
      <c r="I314" s="96"/>
      <c r="J314" s="23"/>
      <c r="K314" s="23"/>
      <c r="L314" s="23"/>
      <c r="M314" s="23"/>
      <c r="N314" s="96"/>
      <c r="O314" s="96"/>
      <c r="P314" s="96"/>
      <c r="Q314" s="96"/>
      <c r="R314" s="101"/>
      <c r="S314" s="101"/>
      <c r="T314" s="101"/>
      <c r="U314" s="101"/>
      <c r="V314" s="29"/>
      <c r="Y314" s="93"/>
      <c r="Z314" s="93"/>
      <c r="AA314" s="18"/>
    </row>
    <row r="315" spans="1:27" ht="18" x14ac:dyDescent="0.35">
      <c r="C315" s="299" t="s">
        <v>91</v>
      </c>
      <c r="D315" s="32" t="s">
        <v>92</v>
      </c>
      <c r="E315" s="298" t="s">
        <v>93</v>
      </c>
      <c r="F315" s="298"/>
      <c r="G315" s="281">
        <v>3.2250000000000001</v>
      </c>
      <c r="H315" s="281"/>
      <c r="I315" s="282" t="s">
        <v>44</v>
      </c>
      <c r="J315" s="283">
        <v>36239</v>
      </c>
      <c r="K315" s="282" t="s">
        <v>18</v>
      </c>
      <c r="L315" s="285" t="s">
        <v>337</v>
      </c>
      <c r="M315" s="285"/>
      <c r="N315" s="285" t="s">
        <v>338</v>
      </c>
      <c r="O315" s="285"/>
      <c r="P315" s="96"/>
      <c r="Q315" s="96"/>
      <c r="R315" s="101"/>
      <c r="S315" s="101"/>
      <c r="T315" s="101"/>
      <c r="U315" s="101"/>
      <c r="V315" s="29"/>
      <c r="Y315" s="93"/>
      <c r="Z315" s="93"/>
      <c r="AA315" s="18"/>
    </row>
    <row r="316" spans="1:27" ht="15.75" x14ac:dyDescent="0.25">
      <c r="C316" s="299"/>
      <c r="D316" s="27">
        <v>100</v>
      </c>
      <c r="E316" s="298"/>
      <c r="F316" s="298"/>
      <c r="G316" s="284">
        <v>100</v>
      </c>
      <c r="H316" s="284"/>
      <c r="I316" s="282"/>
      <c r="J316" s="283"/>
      <c r="K316" s="282"/>
      <c r="L316" s="285"/>
      <c r="M316" s="285"/>
      <c r="N316" s="285"/>
      <c r="O316" s="285"/>
      <c r="P316" s="96"/>
      <c r="Q316" s="96"/>
      <c r="R316" s="101"/>
      <c r="S316" s="101"/>
      <c r="T316" s="101"/>
      <c r="U316" s="101"/>
      <c r="V316" s="29"/>
      <c r="Y316" s="93"/>
      <c r="Z316" s="93"/>
      <c r="AA316" s="18"/>
    </row>
    <row r="317" spans="1:27" ht="18.75" x14ac:dyDescent="0.25">
      <c r="B317" t="s">
        <v>34</v>
      </c>
      <c r="C317" s="22" t="s">
        <v>94</v>
      </c>
      <c r="D317" s="264" t="s">
        <v>431</v>
      </c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Y317" s="93"/>
      <c r="Z317" s="93"/>
      <c r="AA317" s="18"/>
    </row>
    <row r="320" spans="1:27" ht="21.75" x14ac:dyDescent="0.35">
      <c r="B320" s="86" t="s">
        <v>159</v>
      </c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</row>
    <row r="321" spans="2:28" ht="30" x14ac:dyDescent="0.25">
      <c r="B321" s="4" t="s">
        <v>22</v>
      </c>
      <c r="C321" s="11" t="s">
        <v>24</v>
      </c>
      <c r="D321" s="5" t="s">
        <v>0</v>
      </c>
      <c r="E321" s="5"/>
      <c r="F321" s="5" t="s">
        <v>1</v>
      </c>
      <c r="G321" s="5"/>
      <c r="H321" s="5" t="s">
        <v>2</v>
      </c>
      <c r="I321" s="5"/>
      <c r="J321" s="5" t="s">
        <v>3</v>
      </c>
      <c r="K321" s="5"/>
      <c r="L321" s="5" t="s">
        <v>4</v>
      </c>
      <c r="M321" s="5"/>
      <c r="N321" s="5" t="s">
        <v>5</v>
      </c>
      <c r="O321" s="5"/>
      <c r="P321" s="5" t="s">
        <v>6</v>
      </c>
      <c r="Q321" s="5"/>
      <c r="R321" s="5" t="s">
        <v>7</v>
      </c>
      <c r="S321" s="5"/>
      <c r="T321" s="5" t="s">
        <v>8</v>
      </c>
      <c r="U321" s="5"/>
      <c r="V321" s="5" t="s">
        <v>9</v>
      </c>
      <c r="W321" s="5"/>
      <c r="X321" s="5" t="s">
        <v>10</v>
      </c>
      <c r="Y321" s="5"/>
      <c r="Z321" s="5" t="s">
        <v>11</v>
      </c>
      <c r="AA321" s="11" t="s">
        <v>30</v>
      </c>
      <c r="AB321" s="115"/>
    </row>
    <row r="322" spans="2:28" x14ac:dyDescent="0.25">
      <c r="B322" s="327" t="s">
        <v>124</v>
      </c>
      <c r="C322" s="328"/>
      <c r="D322" s="328"/>
      <c r="E322" s="328"/>
      <c r="F322" s="328"/>
      <c r="G322" s="328"/>
      <c r="H322" s="328"/>
      <c r="I322" s="328"/>
      <c r="J322" s="328"/>
      <c r="K322" s="328"/>
      <c r="L322" s="328"/>
      <c r="M322" s="328"/>
      <c r="N322" s="328"/>
      <c r="O322" s="328"/>
      <c r="P322" s="328"/>
      <c r="Q322" s="328"/>
      <c r="R322" s="328"/>
      <c r="S322" s="328"/>
      <c r="T322" s="328"/>
      <c r="U322" s="328"/>
      <c r="V322" s="328"/>
      <c r="W322" s="328"/>
      <c r="X322" s="328"/>
      <c r="Y322" s="328"/>
      <c r="Z322" s="328"/>
      <c r="AA322" s="329"/>
      <c r="AB322" s="115"/>
    </row>
    <row r="323" spans="2:28" ht="66.75" x14ac:dyDescent="0.25">
      <c r="B323" s="330">
        <v>2022</v>
      </c>
      <c r="C323" s="46" t="s">
        <v>435</v>
      </c>
      <c r="D323" s="69">
        <v>1720</v>
      </c>
      <c r="E323" s="40"/>
      <c r="F323" s="69">
        <v>1346</v>
      </c>
      <c r="G323" s="40"/>
      <c r="H323" s="69">
        <v>1500</v>
      </c>
      <c r="I323" s="40"/>
      <c r="J323" s="69">
        <v>508</v>
      </c>
      <c r="K323" s="40"/>
      <c r="L323" s="40">
        <v>0</v>
      </c>
      <c r="M323" s="40"/>
      <c r="N323" s="40">
        <v>0</v>
      </c>
      <c r="O323" s="40"/>
      <c r="P323" s="40">
        <v>0</v>
      </c>
      <c r="Q323" s="40"/>
      <c r="R323" s="40">
        <v>0</v>
      </c>
      <c r="S323" s="40"/>
      <c r="T323" s="40">
        <v>0</v>
      </c>
      <c r="U323" s="40"/>
      <c r="V323" s="69">
        <v>640</v>
      </c>
      <c r="W323" s="40"/>
      <c r="X323" s="69">
        <v>1265</v>
      </c>
      <c r="Y323" s="40"/>
      <c r="Z323" s="69">
        <v>1552</v>
      </c>
      <c r="AA323" s="40">
        <f>SUM(D323:Z323)</f>
        <v>8531</v>
      </c>
      <c r="AB323" s="115"/>
    </row>
    <row r="324" spans="2:28" ht="67.5" customHeight="1" x14ac:dyDescent="0.25">
      <c r="B324" s="331"/>
      <c r="C324" s="39" t="s">
        <v>436</v>
      </c>
      <c r="D324" s="176">
        <v>-1.3</v>
      </c>
      <c r="E324" s="177"/>
      <c r="F324" s="176">
        <v>1.8</v>
      </c>
      <c r="G324" s="177"/>
      <c r="H324" s="176">
        <v>2.6</v>
      </c>
      <c r="I324" s="177"/>
      <c r="J324" s="176">
        <v>2.5</v>
      </c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6">
        <v>2</v>
      </c>
      <c r="W324" s="177"/>
      <c r="X324" s="176">
        <v>3.1</v>
      </c>
      <c r="Y324" s="177"/>
      <c r="Z324" s="176">
        <v>-0.7</v>
      </c>
      <c r="AA324" s="40"/>
      <c r="AB324" s="115"/>
    </row>
    <row r="325" spans="2:28" ht="48" customHeight="1" x14ac:dyDescent="0.25">
      <c r="B325" s="331"/>
      <c r="C325" s="39" t="s">
        <v>177</v>
      </c>
      <c r="D325" s="69">
        <v>31</v>
      </c>
      <c r="E325" s="40"/>
      <c r="F325" s="69">
        <v>28</v>
      </c>
      <c r="G325" s="40"/>
      <c r="H325" s="69">
        <v>31</v>
      </c>
      <c r="I325" s="40"/>
      <c r="J325" s="69">
        <v>12</v>
      </c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69">
        <v>15</v>
      </c>
      <c r="W325" s="40"/>
      <c r="X325" s="69">
        <v>30</v>
      </c>
      <c r="Y325" s="40"/>
      <c r="Z325" s="69">
        <v>31</v>
      </c>
      <c r="AA325" s="40">
        <f>SUM(D325:Z325)</f>
        <v>178</v>
      </c>
      <c r="AB325" s="115"/>
    </row>
    <row r="326" spans="2:28" ht="53.25" x14ac:dyDescent="0.25">
      <c r="B326" s="332"/>
      <c r="C326" s="38" t="s">
        <v>178</v>
      </c>
      <c r="D326" s="43">
        <f>(F351*(F353-F352))/F354*F355*D323/(D325*(F353-D324))</f>
        <v>1242.8715646713306</v>
      </c>
      <c r="E326" s="40"/>
      <c r="F326" s="41">
        <f>(F351*(F353-F352))/F354*F355*F323/(F325*(F353-F324))</f>
        <v>1282.8882338120436</v>
      </c>
      <c r="G326" s="40"/>
      <c r="H326" s="41">
        <f>(F351*(F353-F352)/F354*F355*H323/(H325*(F353-H324)))</f>
        <v>1358.3936800526662</v>
      </c>
      <c r="I326" s="40"/>
      <c r="J326" s="41">
        <f>(F351*(F353-F352))/F354*F355*J323/(J325*(F353-J324))</f>
        <v>1180.7761597542244</v>
      </c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1">
        <f>(F351*(F353-F352))/F354*F355*V323/(V325*(F353-V324))</f>
        <v>1152.8838095238095</v>
      </c>
      <c r="W326" s="40"/>
      <c r="X326" s="41">
        <f>(F351*(F353-F352))/F354*F355*X323/(X325*(F353-X324))</f>
        <v>1223.4882710131033</v>
      </c>
      <c r="Y326" s="40"/>
      <c r="Z326" s="41">
        <f>(F351*(F353-F352))/F354*F355*Z323/(Z325*(F353-Z324))</f>
        <v>1157.4579560856603</v>
      </c>
      <c r="AA326" s="187">
        <f>SUM(D326:Z326)</f>
        <v>8598.7596749128388</v>
      </c>
      <c r="AB326" s="115"/>
    </row>
    <row r="327" spans="2:28" ht="66.75" x14ac:dyDescent="0.25">
      <c r="B327" s="303">
        <v>2023</v>
      </c>
      <c r="C327" s="46" t="s">
        <v>435</v>
      </c>
      <c r="D327" s="69">
        <v>1644</v>
      </c>
      <c r="E327" s="40"/>
      <c r="F327" s="69">
        <v>1545</v>
      </c>
      <c r="G327" s="40"/>
      <c r="H327" s="69">
        <v>1190</v>
      </c>
      <c r="I327" s="40"/>
      <c r="J327" s="69">
        <v>604</v>
      </c>
      <c r="K327" s="40"/>
      <c r="L327" s="40">
        <v>0</v>
      </c>
      <c r="M327" s="40"/>
      <c r="N327" s="40">
        <v>0</v>
      </c>
      <c r="O327" s="40"/>
      <c r="P327" s="40">
        <v>0</v>
      </c>
      <c r="Q327" s="40"/>
      <c r="R327" s="40">
        <v>0</v>
      </c>
      <c r="S327" s="40"/>
      <c r="T327" s="40">
        <v>0</v>
      </c>
      <c r="U327" s="40"/>
      <c r="V327" s="69">
        <v>581</v>
      </c>
      <c r="W327" s="40"/>
      <c r="X327" s="69">
        <v>1230</v>
      </c>
      <c r="Y327" s="40"/>
      <c r="Z327" s="69">
        <v>1516</v>
      </c>
      <c r="AA327" s="40">
        <f>SUM(D327:Z327)</f>
        <v>8310</v>
      </c>
      <c r="AB327" s="115"/>
    </row>
    <row r="328" spans="2:28" ht="68.25" customHeight="1" x14ac:dyDescent="0.25">
      <c r="B328" s="304"/>
      <c r="C328" s="39" t="s">
        <v>436</v>
      </c>
      <c r="D328" s="176">
        <v>-0.3</v>
      </c>
      <c r="E328" s="177"/>
      <c r="F328" s="176">
        <v>-0.2</v>
      </c>
      <c r="G328" s="177"/>
      <c r="H328" s="176">
        <v>4.8</v>
      </c>
      <c r="I328" s="177"/>
      <c r="J328" s="176">
        <v>2.5</v>
      </c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6">
        <v>3.3</v>
      </c>
      <c r="W328" s="177"/>
      <c r="X328" s="176">
        <v>4.0999999999999996</v>
      </c>
      <c r="Y328" s="177"/>
      <c r="Z328" s="176">
        <v>0.7</v>
      </c>
      <c r="AA328" s="40"/>
      <c r="AB328" s="115"/>
    </row>
    <row r="329" spans="2:28" ht="41.25" customHeight="1" x14ac:dyDescent="0.25">
      <c r="B329" s="304"/>
      <c r="C329" s="39" t="s">
        <v>177</v>
      </c>
      <c r="D329" s="69">
        <v>31</v>
      </c>
      <c r="E329" s="40"/>
      <c r="F329" s="69">
        <v>28</v>
      </c>
      <c r="G329" s="40"/>
      <c r="H329" s="69">
        <v>31</v>
      </c>
      <c r="I329" s="40"/>
      <c r="J329" s="69">
        <v>14</v>
      </c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69">
        <v>16</v>
      </c>
      <c r="W329" s="40"/>
      <c r="X329" s="69">
        <v>30</v>
      </c>
      <c r="Y329" s="40"/>
      <c r="Z329" s="69">
        <v>31</v>
      </c>
      <c r="AA329" s="40">
        <f>SUM(D329:Z329)</f>
        <v>181</v>
      </c>
      <c r="AB329" s="115"/>
    </row>
    <row r="330" spans="2:28" ht="53.25" x14ac:dyDescent="0.25">
      <c r="B330" s="305"/>
      <c r="C330" s="38" t="s">
        <v>178</v>
      </c>
      <c r="D330" s="41">
        <f>(F351*(F353-F352))/F354*F355*(D327/(D329*(F353-D328)))</f>
        <v>1252.8695021530557</v>
      </c>
      <c r="E330" s="40"/>
      <c r="F330" s="41">
        <f>(F351*(F353-F352))/F354*F355*(F327/(F329*(F353-F328)))</f>
        <v>1310.7379457277418</v>
      </c>
      <c r="G330" s="40"/>
      <c r="H330" s="41">
        <f>(F351*(F353-F352))/F354*F355*(H327/(H329*(F353-H328)))</f>
        <v>1257.2688172043013</v>
      </c>
      <c r="I330" s="40"/>
      <c r="J330" s="41">
        <f>(F351*(F353-F352))/F354*F355*(J327/(J329*(F353-J328)))</f>
        <v>1203.3556813693219</v>
      </c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1">
        <f>(F351*(F353-F352))/F354*F355*(V327/(V329*(F353-V328)))</f>
        <v>1067.9615646258505</v>
      </c>
      <c r="W330" s="40"/>
      <c r="X330" s="41">
        <f>(F351*(F353-F352))/F354*F355*(X327/(X329*(F353-X328)))</f>
        <v>1275.2221993833505</v>
      </c>
      <c r="Y330" s="40"/>
      <c r="Z330" s="41">
        <f>(F351*(F353-F352))/F354*F355*(Z327/(Z329*(F353-Z328)))</f>
        <v>1222.104131482912</v>
      </c>
      <c r="AA330" s="187">
        <f>SUM(D330:Z330)</f>
        <v>8589.5198419465341</v>
      </c>
      <c r="AB330" s="115"/>
    </row>
    <row r="331" spans="2:28" ht="66.75" x14ac:dyDescent="0.25">
      <c r="B331" s="303">
        <v>2024</v>
      </c>
      <c r="C331" s="46" t="s">
        <v>435</v>
      </c>
      <c r="D331" s="69">
        <v>1862</v>
      </c>
      <c r="E331" s="40"/>
      <c r="F331" s="69">
        <v>1402</v>
      </c>
      <c r="G331" s="40"/>
      <c r="H331" s="69">
        <v>1199</v>
      </c>
      <c r="I331" s="40"/>
      <c r="J331" s="69">
        <v>598</v>
      </c>
      <c r="K331" s="40"/>
      <c r="L331" s="40">
        <v>0</v>
      </c>
      <c r="M331" s="40"/>
      <c r="N331" s="40">
        <v>0</v>
      </c>
      <c r="O331" s="40"/>
      <c r="P331" s="40">
        <v>0</v>
      </c>
      <c r="Q331" s="40"/>
      <c r="R331" s="40">
        <v>0</v>
      </c>
      <c r="S331" s="40"/>
      <c r="T331" s="40">
        <v>0</v>
      </c>
      <c r="U331" s="40"/>
      <c r="V331" s="69">
        <v>550</v>
      </c>
      <c r="W331" s="40"/>
      <c r="X331" s="69">
        <v>1490</v>
      </c>
      <c r="Y331" s="40"/>
      <c r="Z331" s="69">
        <v>1640</v>
      </c>
      <c r="AA331" s="40">
        <f>SUM(D331:Z331)</f>
        <v>8741</v>
      </c>
      <c r="AB331" s="115"/>
    </row>
    <row r="332" spans="2:28" ht="68.25" customHeight="1" x14ac:dyDescent="0.25">
      <c r="B332" s="304"/>
      <c r="C332" s="39" t="s">
        <v>436</v>
      </c>
      <c r="D332" s="176">
        <v>-2.6</v>
      </c>
      <c r="E332" s="177"/>
      <c r="F332" s="180">
        <v>2.9</v>
      </c>
      <c r="G332" s="181"/>
      <c r="H332" s="176">
        <v>4.8</v>
      </c>
      <c r="I332" s="177"/>
      <c r="J332" s="180">
        <v>3.5</v>
      </c>
      <c r="K332" s="181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6">
        <v>4.2</v>
      </c>
      <c r="W332" s="177"/>
      <c r="X332" s="176">
        <v>2.7</v>
      </c>
      <c r="Y332" s="177"/>
      <c r="Z332" s="193">
        <v>0</v>
      </c>
      <c r="AA332" s="40"/>
      <c r="AB332" s="115"/>
    </row>
    <row r="333" spans="2:28" ht="53.25" x14ac:dyDescent="0.25">
      <c r="B333" s="304"/>
      <c r="C333" s="39" t="s">
        <v>177</v>
      </c>
      <c r="D333" s="69">
        <v>31</v>
      </c>
      <c r="E333" s="40"/>
      <c r="F333" s="69">
        <v>29</v>
      </c>
      <c r="G333" s="40"/>
      <c r="H333" s="69">
        <v>31</v>
      </c>
      <c r="I333" s="40"/>
      <c r="J333" s="69">
        <v>12</v>
      </c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69">
        <v>14</v>
      </c>
      <c r="W333" s="40"/>
      <c r="X333" s="69">
        <v>30</v>
      </c>
      <c r="Y333" s="40"/>
      <c r="Z333" s="69">
        <v>31</v>
      </c>
      <c r="AA333" s="40">
        <f>SUM(D333:Z333)</f>
        <v>178</v>
      </c>
      <c r="AB333" s="115"/>
    </row>
    <row r="334" spans="2:28" ht="53.25" x14ac:dyDescent="0.25">
      <c r="B334" s="305"/>
      <c r="C334" s="38" t="s">
        <v>178</v>
      </c>
      <c r="D334" s="41">
        <f>(F351*(F353-F352)/F354*F355*D331/(D333*(F353-D332)))</f>
        <v>1260.5717507046666</v>
      </c>
      <c r="E334" s="40"/>
      <c r="F334" s="41">
        <f>(F351*(F353-F352)/F354*F355*F331/(F333*(F353-F332)))</f>
        <v>1384.171415522135</v>
      </c>
      <c r="G334" s="42"/>
      <c r="H334" s="41">
        <f>(F351*(F353-F352)/F354*F355*H331/(H333*(F353-H332)))</f>
        <v>1266.7775729646698</v>
      </c>
      <c r="I334" s="40"/>
      <c r="J334" s="41">
        <f>(F351*(F353-F352)/F354*F355*J331/(J333*(F353-J332)))</f>
        <v>1485.8287027914614</v>
      </c>
      <c r="K334" s="42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1">
        <f>(F351*(F353-F352)/F354*F355*V331/(V333*(F353-V332)))</f>
        <v>1230.757172434191</v>
      </c>
      <c r="W334" s="40"/>
      <c r="X334" s="41">
        <f>(F351*(F353-F352)/F354*F355*X331/(X333*(F353-X332)))</f>
        <v>1403.4288204170559</v>
      </c>
      <c r="Y334" s="40"/>
      <c r="Z334" s="41">
        <f>(F351*(F353-F352)/F354*F355*Z331/(Z333*(F353-Z332)))</f>
        <v>1270.6515104966718</v>
      </c>
      <c r="AA334" s="187">
        <f>SUM(D334:Z334)</f>
        <v>9302.1869453308518</v>
      </c>
      <c r="AB334" s="115"/>
    </row>
    <row r="335" spans="2:28" ht="18" x14ac:dyDescent="0.25">
      <c r="B335" s="301" t="s">
        <v>179</v>
      </c>
      <c r="C335" s="302"/>
      <c r="D335" s="302"/>
      <c r="E335" s="302"/>
      <c r="F335" s="302"/>
      <c r="G335" s="302"/>
      <c r="H335" s="302"/>
      <c r="I335" s="302"/>
      <c r="J335" s="302"/>
      <c r="K335" s="302"/>
      <c r="L335" s="302"/>
      <c r="M335" s="302"/>
      <c r="N335" s="302"/>
      <c r="O335" s="302"/>
      <c r="P335" s="302"/>
      <c r="Q335" s="302"/>
      <c r="R335" s="302"/>
      <c r="S335" s="302"/>
      <c r="T335" s="302"/>
      <c r="U335" s="302"/>
      <c r="V335" s="302"/>
      <c r="W335" s="302"/>
      <c r="X335" s="302"/>
      <c r="Y335" s="302"/>
      <c r="Z335" s="302"/>
      <c r="AA335" s="72">
        <f>(AA326+AA330+AA334)/3</f>
        <v>8830.1554873967416</v>
      </c>
      <c r="AB335" s="115"/>
    </row>
    <row r="336" spans="2:28" ht="18" x14ac:dyDescent="0.25">
      <c r="B336" s="301" t="s">
        <v>164</v>
      </c>
      <c r="C336" s="302"/>
      <c r="D336" s="302"/>
      <c r="E336" s="302"/>
      <c r="F336" s="302"/>
      <c r="G336" s="302"/>
      <c r="H336" s="302"/>
      <c r="I336" s="302"/>
      <c r="J336" s="302"/>
      <c r="K336" s="302"/>
      <c r="L336" s="302"/>
      <c r="M336" s="302"/>
      <c r="N336" s="302"/>
      <c r="O336" s="302"/>
      <c r="P336" s="302"/>
      <c r="Q336" s="302"/>
      <c r="R336" s="302"/>
      <c r="S336" s="302"/>
      <c r="T336" s="302"/>
      <c r="U336" s="302"/>
      <c r="V336" s="302"/>
      <c r="W336" s="302"/>
      <c r="X336" s="302"/>
      <c r="Y336" s="302"/>
      <c r="Z336" s="302"/>
      <c r="AA336" s="174">
        <f>AA335*9.51/1000</f>
        <v>83.974778685143008</v>
      </c>
      <c r="AB336" s="115"/>
    </row>
    <row r="337" spans="2:28" x14ac:dyDescent="0.25">
      <c r="B337" s="306" t="s">
        <v>417</v>
      </c>
      <c r="C337" s="307"/>
      <c r="D337" s="307"/>
      <c r="E337" s="307"/>
      <c r="F337" s="307"/>
      <c r="G337" s="307"/>
      <c r="H337" s="307"/>
      <c r="I337" s="307"/>
      <c r="J337" s="307"/>
      <c r="K337" s="307"/>
      <c r="L337" s="307"/>
      <c r="M337" s="307"/>
      <c r="N337" s="307"/>
      <c r="O337" s="307"/>
      <c r="P337" s="307"/>
      <c r="Q337" s="307"/>
      <c r="R337" s="307"/>
      <c r="S337" s="307"/>
      <c r="T337" s="307"/>
      <c r="U337" s="307"/>
      <c r="V337" s="307"/>
      <c r="W337" s="307"/>
      <c r="X337" s="307"/>
      <c r="Y337" s="307"/>
      <c r="Z337" s="307"/>
      <c r="AA337" s="308"/>
      <c r="AB337" s="115"/>
    </row>
    <row r="338" spans="2:28" ht="73.5" customHeight="1" x14ac:dyDescent="0.25">
      <c r="B338" s="309">
        <v>2025</v>
      </c>
      <c r="C338" s="46" t="s">
        <v>435</v>
      </c>
      <c r="D338" s="69">
        <v>1440</v>
      </c>
      <c r="E338" s="40"/>
      <c r="F338" s="70">
        <v>1950</v>
      </c>
      <c r="G338" s="42"/>
      <c r="H338" s="69">
        <v>850</v>
      </c>
      <c r="I338" s="40"/>
      <c r="J338" s="70">
        <v>446</v>
      </c>
      <c r="K338" s="42"/>
      <c r="L338" s="40">
        <v>0</v>
      </c>
      <c r="M338" s="40"/>
      <c r="N338" s="40">
        <v>0</v>
      </c>
      <c r="O338" s="40"/>
      <c r="P338" s="40">
        <v>0</v>
      </c>
      <c r="Q338" s="40"/>
      <c r="R338" s="40">
        <v>0</v>
      </c>
      <c r="S338" s="40"/>
      <c r="T338" s="40">
        <v>0</v>
      </c>
      <c r="U338" s="40"/>
      <c r="V338" s="69">
        <v>778</v>
      </c>
      <c r="W338" s="40"/>
      <c r="X338" s="69">
        <v>944</v>
      </c>
      <c r="Y338" s="40"/>
      <c r="Z338" s="70">
        <v>1345</v>
      </c>
      <c r="AA338" s="40">
        <f>SUM(D338:Z338)</f>
        <v>7753</v>
      </c>
      <c r="AB338" s="115"/>
    </row>
    <row r="339" spans="2:28" ht="68.25" customHeight="1" x14ac:dyDescent="0.25">
      <c r="B339" s="309"/>
      <c r="C339" s="39" t="s">
        <v>437</v>
      </c>
      <c r="D339" s="176">
        <v>2.1</v>
      </c>
      <c r="E339" s="177"/>
      <c r="F339" s="180">
        <v>-3.7</v>
      </c>
      <c r="G339" s="181"/>
      <c r="H339" s="176">
        <v>7.4</v>
      </c>
      <c r="I339" s="177"/>
      <c r="J339" s="180">
        <v>2.1</v>
      </c>
      <c r="K339" s="181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80">
        <v>2</v>
      </c>
      <c r="W339" s="177"/>
      <c r="X339" s="176">
        <v>6.2</v>
      </c>
      <c r="Y339" s="177"/>
      <c r="Z339" s="180">
        <v>1</v>
      </c>
      <c r="AA339" s="40"/>
      <c r="AB339" s="115"/>
    </row>
    <row r="340" spans="2:28" ht="53.25" x14ac:dyDescent="0.25">
      <c r="B340" s="309"/>
      <c r="C340" s="39" t="s">
        <v>177</v>
      </c>
      <c r="D340" s="69">
        <v>31</v>
      </c>
      <c r="E340" s="40"/>
      <c r="F340" s="69">
        <v>28</v>
      </c>
      <c r="G340" s="40"/>
      <c r="H340" s="69">
        <v>31</v>
      </c>
      <c r="I340" s="40"/>
      <c r="J340" s="69">
        <v>10</v>
      </c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69">
        <v>16</v>
      </c>
      <c r="W340" s="40"/>
      <c r="X340" s="69">
        <v>30</v>
      </c>
      <c r="Y340" s="40"/>
      <c r="Z340" s="69">
        <v>31</v>
      </c>
      <c r="AA340" s="40">
        <f t="shared" ref="AA340:AA341" si="0">SUM(D340:Z340)</f>
        <v>177</v>
      </c>
      <c r="AB340" s="115"/>
    </row>
    <row r="341" spans="2:28" ht="53.25" x14ac:dyDescent="0.25">
      <c r="B341" s="309"/>
      <c r="C341" s="38" t="s">
        <v>178</v>
      </c>
      <c r="D341" s="41">
        <f>(F351*(F353-F352)/F354*F355*D338/(D340*(F353-D339)))</f>
        <v>1263.0498217546301</v>
      </c>
      <c r="E341" s="40"/>
      <c r="F341" s="41">
        <f>(F351*(F353-F352)/F354*F355*F338/(F340*(F353-F339)))</f>
        <v>1387.5021160537949</v>
      </c>
      <c r="G341" s="42"/>
      <c r="H341" s="41">
        <f>(F351*(F353-F352)/F354*F355*H338/(H340*(F353-H339)))</f>
        <v>1118.3253630119123</v>
      </c>
      <c r="I341" s="40"/>
      <c r="J341" s="41">
        <f>(F351*(F353-F352)/F354*F355*J338/(J340*(F353-J339)))</f>
        <v>1212.7032524707997</v>
      </c>
      <c r="K341" s="42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1">
        <f>(F351*(F353-F352)/F354*F355*V338/(V340*(F353-V339)))</f>
        <v>1313.8822321428572</v>
      </c>
      <c r="W341" s="40"/>
      <c r="X341" s="41">
        <f>(F351*(F353-F352)/F354*F355*X338/(X340*(F353-X339)))</f>
        <v>1152.8838095238095</v>
      </c>
      <c r="Y341" s="40"/>
      <c r="Z341" s="41">
        <f>(F351*(F353-F352)/F354*F355*Z338/(Z340*(F353-Z339)))</f>
        <v>1103.3885605855246</v>
      </c>
      <c r="AA341" s="187">
        <f t="shared" si="0"/>
        <v>8551.735155543327</v>
      </c>
      <c r="AB341" s="115"/>
    </row>
    <row r="342" spans="2:28" ht="18" x14ac:dyDescent="0.35">
      <c r="B342" s="293" t="s">
        <v>126</v>
      </c>
      <c r="C342" s="294"/>
      <c r="D342" s="294"/>
      <c r="E342" s="294"/>
      <c r="F342" s="294"/>
      <c r="G342" s="294"/>
      <c r="H342" s="294"/>
      <c r="I342" s="294"/>
      <c r="J342" s="294"/>
      <c r="K342" s="294"/>
      <c r="L342" s="294"/>
      <c r="M342" s="294"/>
      <c r="N342" s="294"/>
      <c r="O342" s="294"/>
      <c r="P342" s="294"/>
      <c r="Q342" s="294"/>
      <c r="R342" s="294"/>
      <c r="S342" s="294"/>
      <c r="T342" s="294"/>
      <c r="U342" s="294"/>
      <c r="V342" s="294"/>
      <c r="W342" s="294"/>
      <c r="X342" s="294"/>
      <c r="Y342" s="294"/>
      <c r="Z342" s="295"/>
      <c r="AA342" s="186">
        <f>(AA335-AA341)/AA335*100</f>
        <v>3.1530626187817781</v>
      </c>
      <c r="AB342" s="115"/>
    </row>
    <row r="343" spans="2:28" ht="18" x14ac:dyDescent="0.35">
      <c r="B343" s="293" t="s">
        <v>125</v>
      </c>
      <c r="C343" s="294"/>
      <c r="D343" s="294"/>
      <c r="E343" s="294"/>
      <c r="F343" s="294"/>
      <c r="G343" s="294"/>
      <c r="H343" s="294"/>
      <c r="I343" s="294"/>
      <c r="J343" s="294"/>
      <c r="K343" s="294"/>
      <c r="L343" s="294"/>
      <c r="M343" s="294"/>
      <c r="N343" s="294"/>
      <c r="O343" s="294"/>
      <c r="P343" s="294"/>
      <c r="Q343" s="294"/>
      <c r="R343" s="294"/>
      <c r="S343" s="294"/>
      <c r="T343" s="294"/>
      <c r="U343" s="294"/>
      <c r="V343" s="294"/>
      <c r="W343" s="294"/>
      <c r="X343" s="294"/>
      <c r="Y343" s="294"/>
      <c r="Z343" s="295"/>
      <c r="AA343" s="72">
        <f>AA342/100*AA338</f>
        <v>244.45694483415124</v>
      </c>
      <c r="AB343" s="115"/>
    </row>
    <row r="344" spans="2:28" ht="18" x14ac:dyDescent="0.35">
      <c r="B344" s="293" t="s">
        <v>190</v>
      </c>
      <c r="C344" s="294"/>
      <c r="D344" s="294"/>
      <c r="E344" s="294"/>
      <c r="F344" s="294"/>
      <c r="G344" s="294"/>
      <c r="H344" s="294"/>
      <c r="I344" s="294"/>
      <c r="J344" s="294"/>
      <c r="K344" s="294"/>
      <c r="L344" s="294"/>
      <c r="M344" s="294"/>
      <c r="N344" s="294"/>
      <c r="O344" s="294"/>
      <c r="P344" s="294"/>
      <c r="Q344" s="294"/>
      <c r="R344" s="294"/>
      <c r="S344" s="294"/>
      <c r="T344" s="294"/>
      <c r="U344" s="294"/>
      <c r="V344" s="294"/>
      <c r="W344" s="294"/>
      <c r="X344" s="294"/>
      <c r="Y344" s="294"/>
      <c r="Z344" s="295"/>
      <c r="AA344" s="72">
        <f>AA343*9.51/1000</f>
        <v>2.3247855453727784</v>
      </c>
      <c r="AB344" s="115"/>
    </row>
    <row r="345" spans="2:28" x14ac:dyDescent="0.25">
      <c r="C345" s="2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15"/>
    </row>
    <row r="346" spans="2:28" ht="18" x14ac:dyDescent="0.35">
      <c r="B346" s="10" t="s">
        <v>432</v>
      </c>
      <c r="C346" s="2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15"/>
    </row>
    <row r="347" spans="2:28" ht="18.75" x14ac:dyDescent="0.35">
      <c r="C347" s="300" t="s">
        <v>127</v>
      </c>
      <c r="D347" s="127" t="s">
        <v>15</v>
      </c>
      <c r="E347" s="127"/>
      <c r="F347" s="127" t="s">
        <v>17</v>
      </c>
      <c r="G347" s="127"/>
      <c r="H347" s="274" t="s">
        <v>128</v>
      </c>
      <c r="I347" s="136"/>
      <c r="J347" s="390" t="s">
        <v>433</v>
      </c>
      <c r="K347" s="291"/>
      <c r="L347" s="291"/>
      <c r="M347" s="128"/>
      <c r="N347" s="12"/>
      <c r="O347" s="12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15"/>
    </row>
    <row r="348" spans="2:28" ht="18.75" x14ac:dyDescent="0.35">
      <c r="C348" s="290"/>
      <c r="D348" s="310" t="s">
        <v>14</v>
      </c>
      <c r="E348" s="310"/>
      <c r="F348" s="310"/>
      <c r="G348" s="128"/>
      <c r="H348" s="274"/>
      <c r="I348" s="136"/>
      <c r="J348" s="286" t="s">
        <v>434</v>
      </c>
      <c r="K348" s="286"/>
      <c r="L348" s="286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15"/>
    </row>
    <row r="349" spans="2:28" x14ac:dyDescent="0.25">
      <c r="C349" s="2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15"/>
    </row>
    <row r="350" spans="2:28" ht="15" customHeight="1" x14ac:dyDescent="0.25">
      <c r="C350" s="2" t="s">
        <v>34</v>
      </c>
      <c r="D350" s="250" t="s">
        <v>339</v>
      </c>
      <c r="E350" s="246" t="s">
        <v>55</v>
      </c>
      <c r="F350" s="247" t="s">
        <v>340</v>
      </c>
      <c r="G350" s="246"/>
      <c r="H350" s="246"/>
      <c r="I350" s="246"/>
      <c r="J350" s="246"/>
      <c r="K350" s="246"/>
      <c r="L350" s="246"/>
      <c r="M350" s="246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  <c r="AA350" s="246"/>
      <c r="AB350" s="115"/>
    </row>
    <row r="351" spans="2:28" ht="18.75" x14ac:dyDescent="0.35">
      <c r="C351" s="249"/>
      <c r="D351" s="248" t="s">
        <v>15</v>
      </c>
      <c r="E351" s="128" t="s">
        <v>18</v>
      </c>
      <c r="F351" s="74">
        <v>176</v>
      </c>
      <c r="G351" s="130" t="s">
        <v>341</v>
      </c>
      <c r="H351" s="54" t="s">
        <v>169</v>
      </c>
      <c r="I351" s="54"/>
      <c r="J351" s="54"/>
      <c r="K351" s="54"/>
      <c r="L351" s="54"/>
      <c r="M351" s="54"/>
      <c r="N351" s="54"/>
      <c r="O351" s="130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15"/>
    </row>
    <row r="352" spans="2:28" ht="18.75" x14ac:dyDescent="0.35">
      <c r="C352" s="2"/>
      <c r="D352" s="128" t="s">
        <v>19</v>
      </c>
      <c r="E352" s="128" t="s">
        <v>18</v>
      </c>
      <c r="F352" s="74">
        <v>-0.1</v>
      </c>
      <c r="G352" s="36" t="s">
        <v>50</v>
      </c>
      <c r="H352" s="54" t="s">
        <v>62</v>
      </c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115"/>
    </row>
    <row r="353" spans="2:28" ht="18.75" x14ac:dyDescent="0.35">
      <c r="C353" s="2"/>
      <c r="D353" s="128" t="s">
        <v>20</v>
      </c>
      <c r="E353" s="128" t="s">
        <v>18</v>
      </c>
      <c r="F353" s="74">
        <v>18</v>
      </c>
      <c r="G353" s="36" t="s">
        <v>50</v>
      </c>
      <c r="H353" s="247" t="s">
        <v>438</v>
      </c>
      <c r="I353" s="247"/>
      <c r="J353" s="246"/>
      <c r="K353" s="246"/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  <c r="AA353" s="128"/>
      <c r="AB353" s="115"/>
    </row>
    <row r="354" spans="2:28" x14ac:dyDescent="0.25">
      <c r="C354" s="2"/>
      <c r="D354" s="128" t="s">
        <v>51</v>
      </c>
      <c r="E354" s="128" t="s">
        <v>18</v>
      </c>
      <c r="F354" s="74">
        <v>7</v>
      </c>
      <c r="G354" s="37" t="s">
        <v>52</v>
      </c>
      <c r="H354" s="130" t="s">
        <v>130</v>
      </c>
      <c r="I354" s="130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15"/>
    </row>
    <row r="355" spans="2:28" ht="18" x14ac:dyDescent="0.35">
      <c r="C355" s="2"/>
      <c r="D355" s="128" t="s">
        <v>342</v>
      </c>
      <c r="E355" s="128" t="s">
        <v>18</v>
      </c>
      <c r="F355" s="74">
        <v>0.95</v>
      </c>
      <c r="G355" s="130"/>
      <c r="H355" s="130" t="s">
        <v>129</v>
      </c>
      <c r="I355" s="130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15"/>
    </row>
    <row r="356" spans="2:28" ht="17.25" x14ac:dyDescent="0.25">
      <c r="C356" s="2"/>
      <c r="D356" s="248" t="s">
        <v>343</v>
      </c>
      <c r="E356" s="246" t="s">
        <v>344</v>
      </c>
      <c r="F356" s="251" t="s">
        <v>345</v>
      </c>
      <c r="G356" s="247"/>
      <c r="H356" s="247"/>
      <c r="I356" s="247"/>
      <c r="J356" s="246"/>
      <c r="K356" s="246"/>
      <c r="L356" s="246"/>
      <c r="M356" s="246"/>
      <c r="N356" s="246"/>
      <c r="O356" s="246"/>
      <c r="P356" s="246"/>
      <c r="Q356" s="246"/>
      <c r="R356" s="246"/>
      <c r="S356" s="246"/>
      <c r="T356" s="246"/>
      <c r="U356" s="246"/>
      <c r="V356" s="246"/>
      <c r="W356" s="246"/>
      <c r="X356" s="246"/>
      <c r="Y356" s="246"/>
      <c r="Z356" s="246"/>
      <c r="AA356" s="246"/>
      <c r="AB356" s="115"/>
    </row>
    <row r="357" spans="2:28" ht="17.25" x14ac:dyDescent="0.25">
      <c r="C357" s="2"/>
      <c r="D357" s="246" t="s">
        <v>346</v>
      </c>
      <c r="E357" s="246" t="s">
        <v>55</v>
      </c>
      <c r="F357" s="251" t="s">
        <v>347</v>
      </c>
      <c r="G357" s="247"/>
      <c r="H357" s="247"/>
      <c r="I357" s="247"/>
      <c r="J357" s="246"/>
      <c r="K357" s="246"/>
      <c r="L357" s="246"/>
      <c r="M357" s="246"/>
      <c r="N357" s="246"/>
      <c r="O357" s="246"/>
      <c r="P357" s="246"/>
      <c r="Q357" s="246"/>
      <c r="R357" s="246"/>
      <c r="S357" s="246"/>
      <c r="T357" s="246"/>
      <c r="U357" s="246"/>
      <c r="V357" s="246"/>
      <c r="W357" s="246"/>
      <c r="X357" s="246"/>
      <c r="Y357" s="246"/>
      <c r="Z357" s="246"/>
      <c r="AA357" s="246"/>
      <c r="AB357" s="115"/>
    </row>
    <row r="358" spans="2:28" ht="18.75" customHeight="1" x14ac:dyDescent="0.35">
      <c r="C358" s="2"/>
      <c r="D358" s="246"/>
      <c r="E358" s="246"/>
      <c r="F358" s="251" t="s">
        <v>348</v>
      </c>
      <c r="G358" s="247"/>
      <c r="H358" s="247"/>
      <c r="I358" s="247"/>
      <c r="J358" s="246"/>
      <c r="K358" s="246"/>
      <c r="L358" s="246"/>
      <c r="M358" s="246"/>
      <c r="N358" s="246" t="s">
        <v>349</v>
      </c>
      <c r="O358" s="246"/>
      <c r="P358" s="246"/>
      <c r="Q358" s="246"/>
      <c r="R358" s="246"/>
      <c r="S358" s="246"/>
      <c r="T358" s="246"/>
      <c r="U358" s="246"/>
      <c r="V358" s="246"/>
      <c r="W358" s="246"/>
      <c r="X358" s="246"/>
      <c r="Y358" s="246"/>
      <c r="Z358" s="246"/>
      <c r="AA358" s="246"/>
      <c r="AB358" s="115"/>
    </row>
    <row r="359" spans="2:28" ht="18.75" customHeight="1" x14ac:dyDescent="0.25">
      <c r="C359" s="2"/>
      <c r="D359" s="246" t="s">
        <v>350</v>
      </c>
      <c r="E359" s="246" t="s">
        <v>55</v>
      </c>
      <c r="F359" s="251" t="s">
        <v>351</v>
      </c>
      <c r="G359" s="247"/>
      <c r="H359" s="247"/>
      <c r="I359" s="247"/>
      <c r="J359" s="246"/>
      <c r="K359" s="246"/>
      <c r="L359" s="246"/>
      <c r="M359" s="246"/>
      <c r="N359" s="246"/>
      <c r="O359" s="246"/>
      <c r="P359" s="246"/>
      <c r="Q359" s="246"/>
      <c r="R359" s="246"/>
      <c r="S359" s="246"/>
      <c r="T359" s="246"/>
      <c r="U359" s="246"/>
      <c r="V359" s="246"/>
      <c r="W359" s="246"/>
      <c r="X359" s="246"/>
      <c r="Y359" s="246"/>
      <c r="Z359" s="246"/>
      <c r="AA359" s="246"/>
      <c r="AB359" s="115"/>
    </row>
    <row r="360" spans="2:28" x14ac:dyDescent="0.25">
      <c r="C360" s="2"/>
      <c r="D360" s="246"/>
      <c r="E360" s="246"/>
      <c r="F360" s="251"/>
      <c r="G360" s="247"/>
      <c r="H360" s="247"/>
      <c r="I360" s="247"/>
      <c r="J360" s="246"/>
      <c r="K360" s="246"/>
      <c r="L360" s="246"/>
      <c r="M360" s="246"/>
      <c r="N360" s="246"/>
      <c r="O360" s="246"/>
      <c r="P360" s="246"/>
      <c r="Q360" s="246"/>
      <c r="R360" s="246"/>
      <c r="S360" s="246"/>
      <c r="T360" s="246"/>
      <c r="U360" s="246"/>
      <c r="V360" s="246"/>
      <c r="W360" s="246"/>
      <c r="X360" s="246"/>
      <c r="Y360" s="246"/>
      <c r="Z360" s="246"/>
      <c r="AA360" s="246"/>
      <c r="AB360" s="115"/>
    </row>
    <row r="361" spans="2:28" x14ac:dyDescent="0.25">
      <c r="B361" s="10" t="s">
        <v>194</v>
      </c>
      <c r="C361" s="300" t="s">
        <v>127</v>
      </c>
      <c r="D361" s="291" t="s">
        <v>196</v>
      </c>
      <c r="E361" s="291"/>
      <c r="F361" s="291"/>
      <c r="G361" s="128"/>
      <c r="H361" s="297" t="s">
        <v>170</v>
      </c>
      <c r="I361" s="129"/>
      <c r="J361" s="127">
        <v>1720</v>
      </c>
      <c r="K361" s="273" t="s">
        <v>98</v>
      </c>
      <c r="L361" s="127">
        <v>1346</v>
      </c>
      <c r="M361" s="273" t="s">
        <v>23</v>
      </c>
      <c r="N361" s="127">
        <v>1500</v>
      </c>
      <c r="O361" s="273" t="s">
        <v>23</v>
      </c>
      <c r="P361" s="127">
        <v>508</v>
      </c>
      <c r="Q361" s="273" t="s">
        <v>23</v>
      </c>
      <c r="R361" s="127">
        <v>640</v>
      </c>
      <c r="S361" s="310" t="s">
        <v>23</v>
      </c>
      <c r="T361" s="127">
        <v>1265</v>
      </c>
      <c r="U361" s="273" t="s">
        <v>23</v>
      </c>
      <c r="V361" s="127">
        <v>1552</v>
      </c>
      <c r="W361" s="273" t="s">
        <v>99</v>
      </c>
      <c r="X361" s="274" t="s">
        <v>18</v>
      </c>
      <c r="Y361" s="126"/>
      <c r="Z361" s="134"/>
      <c r="AA361" s="288"/>
      <c r="AB361" s="115"/>
    </row>
    <row r="362" spans="2:28" x14ac:dyDescent="0.25">
      <c r="C362" s="290"/>
      <c r="D362" s="286">
        <v>7</v>
      </c>
      <c r="E362" s="286"/>
      <c r="F362" s="286"/>
      <c r="G362" s="128"/>
      <c r="H362" s="297"/>
      <c r="I362" s="129"/>
      <c r="J362" s="128" t="s">
        <v>237</v>
      </c>
      <c r="K362" s="273"/>
      <c r="L362" s="128" t="s">
        <v>238</v>
      </c>
      <c r="M362" s="273"/>
      <c r="N362" s="128" t="s">
        <v>239</v>
      </c>
      <c r="O362" s="273"/>
      <c r="P362" s="128" t="s">
        <v>352</v>
      </c>
      <c r="Q362" s="273"/>
      <c r="R362" s="128" t="s">
        <v>356</v>
      </c>
      <c r="S362" s="310"/>
      <c r="T362" s="128" t="s">
        <v>354</v>
      </c>
      <c r="U362" s="273"/>
      <c r="V362" s="128" t="s">
        <v>241</v>
      </c>
      <c r="W362" s="273"/>
      <c r="X362" s="274"/>
      <c r="Y362" s="126"/>
      <c r="Z362" s="134"/>
      <c r="AA362" s="288"/>
      <c r="AB362" s="115"/>
    </row>
    <row r="363" spans="2:28" x14ac:dyDescent="0.25">
      <c r="C363" s="2"/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  <c r="AB363" s="115"/>
    </row>
    <row r="364" spans="2:28" ht="17.25" x14ac:dyDescent="0.25">
      <c r="C364" s="255" t="s">
        <v>18</v>
      </c>
      <c r="D364">
        <v>455.08600000000001</v>
      </c>
      <c r="E364" s="252" t="s">
        <v>44</v>
      </c>
      <c r="F364" s="252" t="s">
        <v>355</v>
      </c>
      <c r="G364" s="275" t="s">
        <v>357</v>
      </c>
      <c r="H364" s="275"/>
      <c r="I364" s="275"/>
      <c r="J364" s="275"/>
      <c r="K364" s="275"/>
      <c r="L364" s="275"/>
      <c r="M364" s="275"/>
      <c r="N364" s="275"/>
      <c r="O364" s="275"/>
      <c r="P364" s="275"/>
      <c r="Q364" s="275"/>
      <c r="R364" s="275"/>
      <c r="S364" s="275"/>
      <c r="T364" s="275"/>
      <c r="U364" s="275"/>
      <c r="V364" s="275"/>
      <c r="W364" s="275"/>
      <c r="AB364" s="115"/>
    </row>
    <row r="365" spans="2:28" x14ac:dyDescent="0.25">
      <c r="C365" s="128"/>
      <c r="AB365" s="115"/>
    </row>
    <row r="366" spans="2:28" x14ac:dyDescent="0.25">
      <c r="B366" s="10" t="s">
        <v>195</v>
      </c>
      <c r="C366" s="300" t="s">
        <v>127</v>
      </c>
      <c r="D366" s="291" t="s">
        <v>196</v>
      </c>
      <c r="E366" s="291"/>
      <c r="F366" s="291"/>
      <c r="G366" s="128"/>
      <c r="H366" s="273" t="s">
        <v>171</v>
      </c>
      <c r="I366" s="126"/>
      <c r="J366" s="127">
        <v>1644</v>
      </c>
      <c r="K366" s="273" t="s">
        <v>23</v>
      </c>
      <c r="L366" s="127">
        <v>1545</v>
      </c>
      <c r="M366" s="273" t="s">
        <v>23</v>
      </c>
      <c r="N366" s="127">
        <v>1190</v>
      </c>
      <c r="O366" s="273" t="s">
        <v>23</v>
      </c>
      <c r="P366" s="127">
        <v>604</v>
      </c>
      <c r="Q366" s="273" t="s">
        <v>23</v>
      </c>
      <c r="R366" s="127">
        <v>581</v>
      </c>
      <c r="S366" s="273" t="s">
        <v>23</v>
      </c>
      <c r="T366" s="127">
        <v>1230</v>
      </c>
      <c r="U366" s="273" t="s">
        <v>23</v>
      </c>
      <c r="V366" s="127">
        <v>1516</v>
      </c>
      <c r="W366" s="273" t="s">
        <v>99</v>
      </c>
      <c r="X366" s="274" t="s">
        <v>18</v>
      </c>
      <c r="Y366" s="135"/>
      <c r="Z366" s="134"/>
      <c r="AA366" s="288"/>
      <c r="AB366" s="115"/>
    </row>
    <row r="367" spans="2:28" x14ac:dyDescent="0.25">
      <c r="C367" s="290"/>
      <c r="D367" s="310">
        <v>7</v>
      </c>
      <c r="E367" s="310"/>
      <c r="F367" s="310"/>
      <c r="G367" s="128"/>
      <c r="H367" s="273"/>
      <c r="I367" s="126"/>
      <c r="J367" t="s">
        <v>358</v>
      </c>
      <c r="K367" s="273"/>
      <c r="L367" t="s">
        <v>359</v>
      </c>
      <c r="M367" s="273"/>
      <c r="N367" s="128" t="s">
        <v>248</v>
      </c>
      <c r="O367" s="273"/>
      <c r="P367" t="s">
        <v>361</v>
      </c>
      <c r="Q367" s="273"/>
      <c r="R367" t="s">
        <v>362</v>
      </c>
      <c r="S367" s="273"/>
      <c r="T367" t="s">
        <v>360</v>
      </c>
      <c r="U367" s="273"/>
      <c r="V367" t="s">
        <v>250</v>
      </c>
      <c r="W367" s="273"/>
      <c r="X367" s="274"/>
      <c r="Y367" s="135"/>
      <c r="Z367" s="115"/>
      <c r="AA367" s="288"/>
      <c r="AB367" s="115"/>
    </row>
    <row r="368" spans="2:28" x14ac:dyDescent="0.25">
      <c r="C368" s="128"/>
      <c r="AB368" s="115"/>
    </row>
    <row r="369" spans="1:28" x14ac:dyDescent="0.25">
      <c r="C369" s="12" t="s">
        <v>18</v>
      </c>
      <c r="D369">
        <v>455.08600000000001</v>
      </c>
      <c r="E369" s="253" t="s">
        <v>44</v>
      </c>
      <c r="F369" s="253" t="s">
        <v>355</v>
      </c>
      <c r="G369" s="275" t="s">
        <v>363</v>
      </c>
      <c r="H369" s="275"/>
      <c r="I369" s="275"/>
      <c r="J369" s="275"/>
      <c r="K369" s="275"/>
      <c r="L369" s="275"/>
      <c r="M369" s="275"/>
      <c r="N369" s="275"/>
      <c r="O369" s="275"/>
      <c r="P369" s="275"/>
      <c r="AB369" s="115"/>
    </row>
    <row r="370" spans="1:28" x14ac:dyDescent="0.25">
      <c r="C370" s="128"/>
      <c r="AB370" s="115"/>
    </row>
    <row r="371" spans="1:28" x14ac:dyDescent="0.25">
      <c r="B371" s="10" t="s">
        <v>40</v>
      </c>
      <c r="C371" s="277" t="s">
        <v>131</v>
      </c>
      <c r="D371" s="291" t="s">
        <v>196</v>
      </c>
      <c r="E371" s="291"/>
      <c r="F371" s="291"/>
      <c r="G371" s="128"/>
      <c r="H371" s="273" t="s">
        <v>172</v>
      </c>
      <c r="I371" s="126"/>
      <c r="J371" s="127">
        <v>1862</v>
      </c>
      <c r="K371" s="273" t="s">
        <v>23</v>
      </c>
      <c r="L371" s="127">
        <v>1402</v>
      </c>
      <c r="M371" s="273" t="s">
        <v>23</v>
      </c>
      <c r="N371" s="127">
        <v>1199</v>
      </c>
      <c r="O371" s="273" t="s">
        <v>23</v>
      </c>
      <c r="P371" s="127">
        <v>598</v>
      </c>
      <c r="Q371" s="273" t="s">
        <v>23</v>
      </c>
      <c r="R371" s="127">
        <v>550</v>
      </c>
      <c r="S371" s="273" t="s">
        <v>23</v>
      </c>
      <c r="T371" s="127">
        <v>1490</v>
      </c>
      <c r="U371" s="273" t="s">
        <v>23</v>
      </c>
      <c r="V371" s="127">
        <v>1640</v>
      </c>
      <c r="W371" s="273" t="s">
        <v>99</v>
      </c>
      <c r="X371" s="316" t="s">
        <v>18</v>
      </c>
      <c r="Y371" s="135"/>
      <c r="Z371" s="134"/>
      <c r="AA371" s="288"/>
      <c r="AB371" s="115"/>
    </row>
    <row r="372" spans="1:28" x14ac:dyDescent="0.25">
      <c r="C372" s="273"/>
      <c r="D372" s="310">
        <v>7</v>
      </c>
      <c r="E372" s="310"/>
      <c r="F372" s="310"/>
      <c r="G372" s="128"/>
      <c r="H372" s="273"/>
      <c r="I372" s="126"/>
      <c r="J372" s="128" t="s">
        <v>202</v>
      </c>
      <c r="K372" s="273"/>
      <c r="L372" t="s">
        <v>372</v>
      </c>
      <c r="M372" s="273"/>
      <c r="N372" s="128" t="s">
        <v>248</v>
      </c>
      <c r="O372" s="273"/>
      <c r="P372" t="s">
        <v>366</v>
      </c>
      <c r="Q372" s="273"/>
      <c r="R372" s="254" t="s">
        <v>365</v>
      </c>
      <c r="S372" s="273"/>
      <c r="T372" t="s">
        <v>204</v>
      </c>
      <c r="U372" s="273"/>
      <c r="V372" s="254" t="s">
        <v>205</v>
      </c>
      <c r="W372" s="273"/>
      <c r="X372" s="316"/>
      <c r="Y372" s="135"/>
      <c r="Z372" s="115"/>
      <c r="AA372" s="288"/>
      <c r="AB372" s="115"/>
    </row>
    <row r="373" spans="1:28" x14ac:dyDescent="0.25">
      <c r="X373" s="115"/>
      <c r="Y373" s="115"/>
      <c r="Z373" s="115"/>
      <c r="AA373" s="115"/>
      <c r="AB373" s="115"/>
    </row>
    <row r="374" spans="1:28" ht="17.25" x14ac:dyDescent="0.25">
      <c r="C374" s="12" t="s">
        <v>18</v>
      </c>
      <c r="D374">
        <v>455.08600000000001</v>
      </c>
      <c r="E374" s="254" t="s">
        <v>44</v>
      </c>
      <c r="F374" s="254" t="s">
        <v>355</v>
      </c>
      <c r="G374" s="275" t="s">
        <v>367</v>
      </c>
      <c r="H374" s="275"/>
      <c r="I374" s="275"/>
      <c r="J374" s="275"/>
      <c r="K374" s="275"/>
      <c r="L374" s="275"/>
      <c r="M374" s="275"/>
      <c r="N374" s="275"/>
      <c r="O374" s="275"/>
      <c r="P374" s="275"/>
      <c r="AB374" s="115"/>
    </row>
    <row r="375" spans="1:28" x14ac:dyDescent="0.25">
      <c r="AB375" s="115"/>
    </row>
    <row r="376" spans="1:28" x14ac:dyDescent="0.25">
      <c r="AB376" s="115"/>
    </row>
    <row r="377" spans="1:28" ht="21" customHeight="1" x14ac:dyDescent="0.25">
      <c r="A377" s="128" t="s">
        <v>141</v>
      </c>
      <c r="B377" s="10" t="s">
        <v>137</v>
      </c>
      <c r="C377" s="153"/>
      <c r="D377" s="153"/>
      <c r="E377" s="153"/>
      <c r="F377" s="153"/>
      <c r="G377" s="153"/>
      <c r="H377" s="153"/>
      <c r="I377" s="153"/>
      <c r="J377" s="153"/>
      <c r="K377" s="153"/>
      <c r="L377" s="153"/>
      <c r="M377" s="153"/>
      <c r="N377" s="153"/>
      <c r="O377" s="153"/>
      <c r="P377" s="153"/>
      <c r="Q377" s="153"/>
      <c r="R377" s="153"/>
      <c r="S377" s="153"/>
      <c r="T377" s="153"/>
      <c r="U377" s="153"/>
      <c r="V377" s="153"/>
      <c r="AB377" s="115"/>
    </row>
    <row r="378" spans="1:28" ht="25.5" customHeight="1" x14ac:dyDescent="0.25">
      <c r="B378" s="153"/>
      <c r="C378" s="153"/>
      <c r="D378" s="153"/>
      <c r="E378" s="153"/>
      <c r="F378" s="153"/>
      <c r="G378" s="153"/>
      <c r="H378" s="153"/>
      <c r="I378" s="153"/>
      <c r="J378" s="153"/>
      <c r="K378" s="153"/>
      <c r="L378" s="153"/>
      <c r="M378" s="153"/>
      <c r="N378" s="153"/>
      <c r="O378" s="153"/>
      <c r="P378" s="153"/>
      <c r="Q378" s="153"/>
      <c r="R378" s="153"/>
      <c r="S378" s="153"/>
      <c r="T378" s="153"/>
      <c r="U378" s="153"/>
      <c r="V378" s="153"/>
      <c r="AB378" s="115"/>
    </row>
    <row r="379" spans="1:28" ht="21.75" customHeight="1" x14ac:dyDescent="0.25">
      <c r="B379" s="153"/>
      <c r="C379" s="289" t="s">
        <v>134</v>
      </c>
      <c r="D379" s="333"/>
      <c r="E379" s="333"/>
      <c r="F379" s="279"/>
      <c r="G379" s="151"/>
      <c r="H379" s="277" t="s">
        <v>18</v>
      </c>
      <c r="I379" s="152"/>
      <c r="J379" s="311" t="s">
        <v>368</v>
      </c>
      <c r="K379" s="279"/>
      <c r="L379" s="279"/>
      <c r="M379" s="151"/>
      <c r="N379" s="285" t="s">
        <v>369</v>
      </c>
      <c r="O379" s="285"/>
      <c r="P379" s="277" t="s">
        <v>18</v>
      </c>
      <c r="Q379" s="152"/>
      <c r="R379" s="285" t="s">
        <v>370</v>
      </c>
      <c r="S379" s="285"/>
      <c r="T379" s="285"/>
      <c r="U379" s="285"/>
      <c r="V379" s="285"/>
      <c r="W379" s="285"/>
      <c r="AB379" s="115"/>
    </row>
    <row r="380" spans="1:28" x14ac:dyDescent="0.25">
      <c r="B380" s="153"/>
      <c r="C380" s="289"/>
      <c r="D380" s="313">
        <v>3</v>
      </c>
      <c r="E380" s="313"/>
      <c r="F380" s="313"/>
      <c r="G380" s="151"/>
      <c r="H380" s="277"/>
      <c r="I380" s="152"/>
      <c r="J380" s="313">
        <v>3</v>
      </c>
      <c r="K380" s="313"/>
      <c r="L380" s="313"/>
      <c r="M380" s="151"/>
      <c r="N380" s="285"/>
      <c r="O380" s="285"/>
      <c r="P380" s="277"/>
      <c r="Q380" s="152"/>
      <c r="R380" s="285"/>
      <c r="S380" s="285"/>
      <c r="T380" s="285"/>
      <c r="U380" s="285"/>
      <c r="V380" s="285"/>
      <c r="W380" s="285"/>
      <c r="AB380" s="115"/>
    </row>
    <row r="381" spans="1:28" x14ac:dyDescent="0.25">
      <c r="C381" s="129"/>
      <c r="D381" s="128"/>
      <c r="E381" s="128"/>
      <c r="F381" s="128"/>
      <c r="G381" s="128"/>
      <c r="H381" s="126"/>
      <c r="I381" s="126"/>
      <c r="J381" s="128"/>
      <c r="K381" s="128"/>
      <c r="L381" s="128"/>
      <c r="M381" s="128"/>
      <c r="N381" s="126"/>
      <c r="O381" s="126"/>
      <c r="P381" s="126"/>
      <c r="Q381" s="126"/>
      <c r="R381" s="133"/>
      <c r="S381" s="133"/>
      <c r="T381" s="133"/>
      <c r="U381" s="133"/>
      <c r="V381" s="133"/>
      <c r="AB381" s="115"/>
    </row>
    <row r="382" spans="1:28" x14ac:dyDescent="0.25">
      <c r="A382" s="163" t="s">
        <v>145</v>
      </c>
      <c r="B382" s="10" t="s">
        <v>353</v>
      </c>
      <c r="C382" s="150"/>
      <c r="D382" s="151"/>
      <c r="E382" s="151"/>
      <c r="F382" s="151"/>
      <c r="G382" s="151"/>
      <c r="H382" s="152"/>
      <c r="I382" s="152"/>
      <c r="J382" s="151"/>
      <c r="K382" s="151"/>
      <c r="L382" s="151"/>
      <c r="M382" s="151"/>
      <c r="N382" s="152"/>
      <c r="O382" s="152"/>
      <c r="P382" s="152"/>
      <c r="Q382" s="152"/>
      <c r="R382" s="132"/>
      <c r="S382" s="132"/>
      <c r="T382" s="132"/>
      <c r="U382" s="132"/>
      <c r="V382" s="153"/>
      <c r="W382" s="153"/>
      <c r="X382" s="153"/>
      <c r="Y382" s="153"/>
      <c r="AB382" s="115"/>
    </row>
    <row r="383" spans="1:28" ht="18" x14ac:dyDescent="0.35">
      <c r="B383" s="153" t="s">
        <v>138</v>
      </c>
      <c r="C383" s="150"/>
      <c r="D383" s="151"/>
      <c r="E383" s="151"/>
      <c r="F383" s="151"/>
      <c r="G383" s="151"/>
      <c r="H383" s="152"/>
      <c r="I383" s="152"/>
      <c r="J383" s="151"/>
      <c r="K383" s="151"/>
      <c r="L383" s="151"/>
      <c r="M383" s="151"/>
      <c r="N383" s="152"/>
      <c r="O383" s="152"/>
      <c r="P383" s="152"/>
      <c r="Q383" s="152"/>
      <c r="R383" s="132"/>
      <c r="S383" s="132"/>
      <c r="T383" s="132"/>
      <c r="U383" s="132"/>
      <c r="V383" s="153"/>
      <c r="W383" s="153"/>
      <c r="X383" s="153"/>
      <c r="Y383" s="153"/>
      <c r="AB383" s="115"/>
    </row>
    <row r="384" spans="1:28" x14ac:dyDescent="0.25">
      <c r="B384" s="153"/>
      <c r="C384" s="150"/>
      <c r="D384" s="151"/>
      <c r="E384" s="151"/>
      <c r="F384" s="151"/>
      <c r="G384" s="151"/>
      <c r="H384" s="152"/>
      <c r="I384" s="152"/>
      <c r="J384" s="151"/>
      <c r="K384" s="151"/>
      <c r="L384" s="151"/>
      <c r="M384" s="151"/>
      <c r="N384" s="152"/>
      <c r="O384" s="152"/>
      <c r="P384" s="152"/>
      <c r="Q384" s="152"/>
      <c r="R384" s="132"/>
      <c r="S384" s="132"/>
      <c r="T384" s="132"/>
      <c r="U384" s="132"/>
      <c r="V384" s="153"/>
      <c r="W384" s="153"/>
      <c r="X384" s="153"/>
      <c r="Y384" s="153"/>
      <c r="AB384" s="115"/>
    </row>
    <row r="385" spans="1:28" ht="18" x14ac:dyDescent="0.35">
      <c r="B385" s="153"/>
      <c r="C385" s="299" t="s">
        <v>132</v>
      </c>
      <c r="D385" s="326" t="s">
        <v>149</v>
      </c>
      <c r="E385" s="326"/>
      <c r="F385" s="298" t="s">
        <v>33</v>
      </c>
      <c r="G385" s="151"/>
      <c r="H385" s="152"/>
      <c r="I385" s="152"/>
      <c r="J385" s="151"/>
      <c r="K385" s="151"/>
      <c r="L385" s="151"/>
      <c r="M385" s="151"/>
      <c r="N385" s="152"/>
      <c r="O385" s="152"/>
      <c r="P385" s="152"/>
      <c r="Q385" s="152"/>
      <c r="R385" s="132"/>
      <c r="S385" s="132"/>
      <c r="T385" s="132"/>
      <c r="U385" s="132"/>
      <c r="V385" s="153"/>
      <c r="W385" s="153"/>
      <c r="X385" s="153"/>
      <c r="Y385" s="153"/>
      <c r="AB385" s="115"/>
    </row>
    <row r="386" spans="1:28" ht="18" x14ac:dyDescent="0.35">
      <c r="B386" s="153"/>
      <c r="C386" s="299"/>
      <c r="D386" s="324" t="s">
        <v>148</v>
      </c>
      <c r="E386" s="324"/>
      <c r="F386" s="298"/>
      <c r="G386" s="151"/>
      <c r="H386" s="152"/>
      <c r="I386" s="152"/>
      <c r="J386" s="151"/>
      <c r="K386" s="151"/>
      <c r="L386" s="151"/>
      <c r="M386" s="151"/>
      <c r="N386" s="152"/>
      <c r="O386" s="152"/>
      <c r="P386" s="152"/>
      <c r="Q386" s="152"/>
      <c r="R386" s="132"/>
      <c r="S386" s="132"/>
      <c r="T386" s="132"/>
      <c r="U386" s="132"/>
      <c r="V386" s="153"/>
      <c r="W386" s="153"/>
      <c r="X386" s="153"/>
      <c r="Y386" s="153"/>
      <c r="AB386" s="115"/>
    </row>
    <row r="387" spans="1:28" ht="18" x14ac:dyDescent="0.25">
      <c r="B387" s="153" t="s">
        <v>34</v>
      </c>
      <c r="C387" s="150" t="s">
        <v>150</v>
      </c>
      <c r="D387" s="154" t="s">
        <v>133</v>
      </c>
      <c r="E387" s="27"/>
      <c r="F387" s="132"/>
      <c r="G387" s="151"/>
      <c r="H387" s="152"/>
      <c r="I387" s="152"/>
      <c r="J387" s="151"/>
      <c r="K387" s="151"/>
      <c r="L387" s="151"/>
      <c r="M387" s="151"/>
      <c r="N387" s="152"/>
      <c r="O387" s="152"/>
      <c r="P387" s="152"/>
      <c r="Q387" s="152"/>
      <c r="R387" s="132"/>
      <c r="S387" s="132"/>
      <c r="T387" s="132"/>
      <c r="U387" s="132"/>
      <c r="V387" s="153"/>
      <c r="W387" s="153"/>
      <c r="X387" s="153"/>
      <c r="Y387" s="153"/>
      <c r="AB387" s="115"/>
    </row>
    <row r="388" spans="1:28" ht="18" x14ac:dyDescent="0.25">
      <c r="B388" s="153"/>
      <c r="C388" s="155" t="s">
        <v>139</v>
      </c>
      <c r="D388" s="256" t="s">
        <v>371</v>
      </c>
      <c r="E388" s="27"/>
      <c r="F388" s="132"/>
      <c r="G388" s="151"/>
      <c r="H388" s="152"/>
      <c r="I388" s="152"/>
      <c r="J388" s="151"/>
      <c r="K388" s="151"/>
      <c r="L388" s="151"/>
      <c r="M388" s="151"/>
      <c r="N388" s="152"/>
      <c r="O388" s="152"/>
      <c r="P388" s="152"/>
      <c r="Q388" s="152"/>
      <c r="R388" s="132"/>
      <c r="S388" s="132"/>
      <c r="T388" s="132"/>
      <c r="U388" s="132"/>
      <c r="V388" s="153"/>
      <c r="W388" s="153"/>
      <c r="X388" s="153"/>
      <c r="Y388" s="153"/>
      <c r="AB388" s="115"/>
    </row>
    <row r="389" spans="1:28" x14ac:dyDescent="0.25">
      <c r="B389" s="153"/>
      <c r="C389" s="150"/>
      <c r="D389" s="154"/>
      <c r="E389" s="27"/>
      <c r="F389" s="132"/>
      <c r="G389" s="151"/>
      <c r="H389" s="152"/>
      <c r="I389" s="152"/>
      <c r="J389" s="151"/>
      <c r="K389" s="151"/>
      <c r="L389" s="151"/>
      <c r="M389" s="151"/>
      <c r="N389" s="152"/>
      <c r="O389" s="152"/>
      <c r="P389" s="152"/>
      <c r="Q389" s="152"/>
      <c r="R389" s="132"/>
      <c r="S389" s="132"/>
      <c r="T389" s="132"/>
      <c r="U389" s="132"/>
      <c r="V389" s="153"/>
      <c r="W389" s="153"/>
      <c r="X389" s="153"/>
      <c r="Y389" s="153"/>
      <c r="AB389" s="115"/>
    </row>
    <row r="390" spans="1:28" x14ac:dyDescent="0.25">
      <c r="B390" s="10" t="s">
        <v>197</v>
      </c>
      <c r="C390" s="289" t="s">
        <v>140</v>
      </c>
      <c r="D390" s="311" t="s">
        <v>196</v>
      </c>
      <c r="E390" s="279"/>
      <c r="F390" s="279"/>
      <c r="G390" s="151"/>
      <c r="H390" s="325" t="s">
        <v>173</v>
      </c>
      <c r="I390" s="150"/>
      <c r="J390" s="156">
        <v>1440</v>
      </c>
      <c r="K390" s="277" t="s">
        <v>23</v>
      </c>
      <c r="L390" s="156">
        <v>1950</v>
      </c>
      <c r="M390" s="277" t="s">
        <v>23</v>
      </c>
      <c r="N390" s="156">
        <v>850</v>
      </c>
      <c r="O390" s="277" t="s">
        <v>23</v>
      </c>
      <c r="P390" s="156">
        <v>446</v>
      </c>
      <c r="Q390" s="277" t="s">
        <v>23</v>
      </c>
      <c r="R390" s="156">
        <v>778</v>
      </c>
      <c r="S390" s="313" t="s">
        <v>23</v>
      </c>
      <c r="T390" s="156">
        <v>944</v>
      </c>
      <c r="U390" s="277" t="s">
        <v>23</v>
      </c>
      <c r="V390" s="156">
        <v>1345</v>
      </c>
      <c r="W390" s="314" t="s">
        <v>99</v>
      </c>
      <c r="X390" s="315" t="s">
        <v>18</v>
      </c>
      <c r="Y390" s="157"/>
      <c r="Z390" s="134"/>
      <c r="AA390" s="288"/>
      <c r="AB390" s="115"/>
    </row>
    <row r="391" spans="1:28" x14ac:dyDescent="0.25">
      <c r="B391" s="153"/>
      <c r="C391" s="289"/>
      <c r="D391" s="276">
        <v>7</v>
      </c>
      <c r="E391" s="276"/>
      <c r="F391" s="276"/>
      <c r="G391" s="151"/>
      <c r="H391" s="289"/>
      <c r="I391" s="150"/>
      <c r="J391" s="257" t="s">
        <v>198</v>
      </c>
      <c r="K391" s="277"/>
      <c r="L391" s="257" t="s">
        <v>199</v>
      </c>
      <c r="M391" s="277"/>
      <c r="N391" s="257" t="s">
        <v>259</v>
      </c>
      <c r="O391" s="277"/>
      <c r="P391" s="257" t="s">
        <v>373</v>
      </c>
      <c r="Q391" s="277"/>
      <c r="R391" s="257" t="s">
        <v>374</v>
      </c>
      <c r="S391" s="313"/>
      <c r="T391" s="257" t="s">
        <v>261</v>
      </c>
      <c r="U391" s="277"/>
      <c r="V391" s="257" t="s">
        <v>364</v>
      </c>
      <c r="W391" s="314"/>
      <c r="X391" s="315"/>
      <c r="Y391" s="157"/>
      <c r="Z391" s="134"/>
      <c r="AA391" s="288"/>
      <c r="AB391" s="115"/>
    </row>
    <row r="392" spans="1:28" x14ac:dyDescent="0.25">
      <c r="B392" s="153"/>
      <c r="C392" s="150"/>
      <c r="D392" s="154"/>
      <c r="E392" s="27"/>
      <c r="F392" s="132"/>
      <c r="G392" s="151"/>
      <c r="H392" s="152"/>
      <c r="I392" s="152"/>
      <c r="J392" s="151"/>
      <c r="K392" s="151"/>
      <c r="L392" s="151"/>
      <c r="M392" s="151"/>
      <c r="N392" s="152"/>
      <c r="O392" s="152"/>
      <c r="P392" s="152"/>
      <c r="Q392" s="152"/>
      <c r="R392" s="132"/>
      <c r="S392" s="132"/>
      <c r="T392" s="132"/>
      <c r="U392" s="132"/>
      <c r="V392" s="153"/>
      <c r="W392" s="153"/>
      <c r="X392" s="153"/>
      <c r="Y392" s="153"/>
      <c r="AB392" s="115"/>
    </row>
    <row r="393" spans="1:28" ht="17.25" x14ac:dyDescent="0.25">
      <c r="B393" s="153"/>
      <c r="C393" s="258" t="s">
        <v>375</v>
      </c>
      <c r="D393">
        <v>455.08600000000001</v>
      </c>
      <c r="E393" s="254" t="s">
        <v>44</v>
      </c>
      <c r="F393" s="254" t="s">
        <v>355</v>
      </c>
      <c r="G393" s="387" t="s">
        <v>376</v>
      </c>
      <c r="H393" s="387"/>
      <c r="I393" s="387"/>
      <c r="J393" s="387"/>
      <c r="K393" s="387"/>
      <c r="L393" s="387"/>
      <c r="M393" s="387"/>
      <c r="N393" s="387"/>
      <c r="O393" s="387"/>
      <c r="P393" s="387"/>
      <c r="Q393" s="152"/>
      <c r="R393" s="132"/>
      <c r="S393" s="132"/>
      <c r="T393" s="132"/>
      <c r="U393" s="132"/>
      <c r="V393" s="153"/>
      <c r="W393" s="153"/>
      <c r="X393" s="153"/>
      <c r="Y393" s="153"/>
      <c r="AB393" s="115"/>
    </row>
    <row r="394" spans="1:28" x14ac:dyDescent="0.25">
      <c r="B394" s="153"/>
      <c r="C394" s="150"/>
      <c r="D394" s="154"/>
      <c r="E394" s="27"/>
      <c r="F394" s="132"/>
      <c r="G394" s="151"/>
      <c r="H394" s="152"/>
      <c r="I394" s="152"/>
      <c r="J394" s="151"/>
      <c r="K394" s="151"/>
      <c r="L394" s="151"/>
      <c r="M394" s="151"/>
      <c r="N394" s="152"/>
      <c r="O394" s="152"/>
      <c r="P394" s="152"/>
      <c r="Q394" s="152"/>
      <c r="R394" s="132"/>
      <c r="S394" s="132"/>
      <c r="T394" s="132"/>
      <c r="U394" s="132"/>
      <c r="V394" s="153"/>
      <c r="W394" s="153"/>
      <c r="X394" s="153"/>
      <c r="Y394" s="153"/>
      <c r="AB394" s="115"/>
    </row>
    <row r="395" spans="1:28" x14ac:dyDescent="0.25">
      <c r="B395" s="153"/>
      <c r="C395" s="299" t="s">
        <v>132</v>
      </c>
      <c r="D395" s="311" t="s">
        <v>377</v>
      </c>
      <c r="E395" s="312"/>
      <c r="F395" s="277" t="s">
        <v>39</v>
      </c>
      <c r="G395" s="277" t="s">
        <v>18</v>
      </c>
      <c r="H395" s="334">
        <v>3.1530000000000002E-2</v>
      </c>
      <c r="I395" s="152"/>
      <c r="J395" s="151"/>
      <c r="K395" s="151"/>
      <c r="L395" s="151"/>
      <c r="M395" s="151"/>
      <c r="N395" s="152"/>
      <c r="O395" s="152"/>
      <c r="P395" s="152"/>
      <c r="Q395" s="152"/>
      <c r="R395" s="132"/>
      <c r="S395" s="132"/>
      <c r="T395" s="132"/>
      <c r="U395" s="132"/>
      <c r="V395" s="153"/>
      <c r="W395" s="153"/>
      <c r="X395" s="153"/>
      <c r="Y395" s="153"/>
      <c r="AB395" s="115"/>
    </row>
    <row r="396" spans="1:28" x14ac:dyDescent="0.25">
      <c r="B396" s="153"/>
      <c r="C396" s="299"/>
      <c r="D396" s="276">
        <v>8830.2000000000007</v>
      </c>
      <c r="E396" s="276"/>
      <c r="F396" s="277"/>
      <c r="G396" s="277"/>
      <c r="H396" s="334"/>
      <c r="I396" s="152"/>
      <c r="J396" s="151"/>
      <c r="K396" s="151"/>
      <c r="L396" s="151"/>
      <c r="M396" s="151"/>
      <c r="N396" s="152"/>
      <c r="O396" s="152"/>
      <c r="P396" s="152"/>
      <c r="Q396" s="152"/>
      <c r="R396" s="132"/>
      <c r="S396" s="132"/>
      <c r="T396" s="132"/>
      <c r="U396" s="132"/>
      <c r="V396" s="153"/>
      <c r="W396" s="153"/>
      <c r="X396" s="153"/>
      <c r="Y396" s="153"/>
      <c r="AB396" s="115"/>
    </row>
    <row r="397" spans="1:28" x14ac:dyDescent="0.25">
      <c r="B397" s="153"/>
      <c r="C397" s="131"/>
      <c r="D397" s="151"/>
      <c r="E397" s="151"/>
      <c r="F397" s="152"/>
      <c r="G397" s="152"/>
      <c r="H397" s="152"/>
      <c r="I397" s="152"/>
      <c r="J397" s="151"/>
      <c r="K397" s="151"/>
      <c r="L397" s="151"/>
      <c r="M397" s="151"/>
      <c r="N397" s="152"/>
      <c r="O397" s="152"/>
      <c r="P397" s="152"/>
      <c r="Q397" s="152"/>
      <c r="R397" s="132"/>
      <c r="S397" s="132"/>
      <c r="T397" s="132"/>
      <c r="U397" s="132"/>
      <c r="V397" s="153"/>
      <c r="W397" s="153"/>
      <c r="X397" s="153"/>
      <c r="Y397" s="153"/>
      <c r="AB397" s="115"/>
    </row>
    <row r="398" spans="1:28" ht="18" x14ac:dyDescent="0.35">
      <c r="A398" s="128" t="s">
        <v>146</v>
      </c>
      <c r="B398" s="153" t="s">
        <v>147</v>
      </c>
      <c r="C398" s="131"/>
      <c r="D398" s="151"/>
      <c r="E398" s="151"/>
      <c r="F398" s="152"/>
      <c r="G398" s="152"/>
      <c r="H398" s="152"/>
      <c r="I398" s="152"/>
      <c r="J398" s="151"/>
      <c r="K398" s="151"/>
      <c r="L398" s="151"/>
      <c r="M398" s="151"/>
      <c r="N398" s="152"/>
      <c r="O398" s="152"/>
      <c r="P398" s="152"/>
      <c r="Q398" s="152"/>
      <c r="R398" s="132"/>
      <c r="S398" s="132"/>
      <c r="T398" s="132"/>
      <c r="U398" s="132"/>
      <c r="V398" s="153"/>
      <c r="W398" s="153"/>
      <c r="X398" s="153"/>
      <c r="Y398" s="153"/>
      <c r="AB398" s="115"/>
    </row>
    <row r="399" spans="1:28" ht="15" customHeight="1" x14ac:dyDescent="0.35">
      <c r="B399" s="153"/>
      <c r="C399" s="299" t="s">
        <v>135</v>
      </c>
      <c r="D399" s="32" t="s">
        <v>378</v>
      </c>
      <c r="E399" s="298" t="s">
        <v>136</v>
      </c>
      <c r="F399" s="298"/>
      <c r="G399" s="317">
        <v>3.153</v>
      </c>
      <c r="H399" s="317"/>
      <c r="I399" s="277" t="s">
        <v>44</v>
      </c>
      <c r="J399" s="277">
        <v>7753</v>
      </c>
      <c r="K399" s="277" t="s">
        <v>18</v>
      </c>
      <c r="L399" s="285" t="s">
        <v>379</v>
      </c>
      <c r="M399" s="151"/>
      <c r="N399" s="285" t="s">
        <v>381</v>
      </c>
      <c r="O399" s="319" t="s">
        <v>380</v>
      </c>
      <c r="P399" s="320"/>
      <c r="Q399" s="320"/>
      <c r="R399" s="320"/>
      <c r="S399" s="132"/>
      <c r="T399" s="132"/>
      <c r="U399" s="132"/>
      <c r="V399" s="153"/>
      <c r="W399" s="153"/>
      <c r="X399" s="153"/>
      <c r="Y399" s="153"/>
      <c r="AB399" s="115"/>
    </row>
    <row r="400" spans="1:28" ht="15" customHeight="1" x14ac:dyDescent="0.25">
      <c r="B400" s="153"/>
      <c r="C400" s="299"/>
      <c r="D400" s="27">
        <v>100</v>
      </c>
      <c r="E400" s="298"/>
      <c r="F400" s="298"/>
      <c r="G400" s="318">
        <v>100</v>
      </c>
      <c r="H400" s="318"/>
      <c r="I400" s="277"/>
      <c r="J400" s="277"/>
      <c r="K400" s="277"/>
      <c r="L400" s="285"/>
      <c r="M400" s="151"/>
      <c r="N400" s="285"/>
      <c r="O400" s="320"/>
      <c r="P400" s="320"/>
      <c r="Q400" s="320"/>
      <c r="R400" s="320"/>
      <c r="S400" s="132"/>
      <c r="T400" s="132"/>
      <c r="U400" s="132"/>
      <c r="V400" s="153"/>
      <c r="W400" s="153"/>
      <c r="X400" s="153"/>
      <c r="Y400" s="153"/>
      <c r="AB400" s="115"/>
    </row>
    <row r="401" spans="2:28" ht="18" x14ac:dyDescent="0.25">
      <c r="B401" s="153" t="s">
        <v>34</v>
      </c>
      <c r="C401" s="150" t="s">
        <v>151</v>
      </c>
      <c r="D401" s="267" t="s">
        <v>440</v>
      </c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3"/>
      <c r="X401" s="153"/>
      <c r="Y401" s="153"/>
      <c r="AB401" s="115"/>
    </row>
    <row r="402" spans="2:28" x14ac:dyDescent="0.25">
      <c r="B402" s="159"/>
      <c r="C402" s="149"/>
      <c r="D402" s="160"/>
      <c r="E402" s="160"/>
      <c r="F402" s="157"/>
      <c r="G402" s="157"/>
      <c r="H402" s="157"/>
      <c r="I402" s="157"/>
      <c r="J402" s="160"/>
      <c r="K402" s="160"/>
      <c r="L402" s="160"/>
      <c r="M402" s="160"/>
      <c r="N402" s="157"/>
      <c r="O402" s="157"/>
      <c r="P402" s="157"/>
      <c r="Q402" s="157"/>
      <c r="R402" s="55"/>
      <c r="S402" s="55"/>
      <c r="T402" s="55"/>
      <c r="U402" s="55"/>
      <c r="V402" s="159"/>
      <c r="W402" s="159"/>
      <c r="X402" s="159"/>
      <c r="Y402" s="157"/>
      <c r="Z402" s="135"/>
      <c r="AA402" s="147"/>
      <c r="AB402" s="115"/>
    </row>
    <row r="403" spans="2:28" x14ac:dyDescent="0.25">
      <c r="B403" s="159"/>
      <c r="C403" s="321"/>
      <c r="D403" s="146"/>
      <c r="E403" s="322"/>
      <c r="F403" s="322"/>
      <c r="G403" s="323"/>
      <c r="H403" s="323"/>
      <c r="I403" s="323"/>
      <c r="J403" s="323"/>
      <c r="K403" s="323"/>
      <c r="L403" s="322"/>
      <c r="M403" s="322"/>
      <c r="N403" s="322"/>
      <c r="O403" s="157"/>
      <c r="P403" s="157"/>
      <c r="Q403" s="157"/>
      <c r="R403" s="55"/>
      <c r="S403" s="55"/>
      <c r="T403" s="55"/>
      <c r="U403" s="55"/>
      <c r="V403" s="159"/>
      <c r="W403" s="159"/>
      <c r="X403" s="159"/>
      <c r="Y403" s="157"/>
      <c r="Z403" s="135"/>
      <c r="AA403" s="147"/>
      <c r="AB403" s="115"/>
    </row>
    <row r="404" spans="2:28" x14ac:dyDescent="0.25">
      <c r="B404" s="159"/>
      <c r="C404" s="321"/>
      <c r="D404" s="146"/>
      <c r="E404" s="322"/>
      <c r="F404" s="322"/>
      <c r="G404" s="323"/>
      <c r="H404" s="323"/>
      <c r="I404" s="323"/>
      <c r="J404" s="323"/>
      <c r="K404" s="323"/>
      <c r="L404" s="322"/>
      <c r="M404" s="322"/>
      <c r="N404" s="322"/>
      <c r="O404" s="157"/>
      <c r="P404" s="157"/>
      <c r="Q404" s="157"/>
      <c r="R404" s="55"/>
      <c r="S404" s="55"/>
      <c r="T404" s="55"/>
      <c r="U404" s="55"/>
      <c r="V404" s="159"/>
      <c r="W404" s="159"/>
      <c r="X404" s="159"/>
      <c r="Y404" s="157"/>
      <c r="Z404" s="135"/>
      <c r="AA404" s="147"/>
      <c r="AB404" s="115"/>
    </row>
    <row r="405" spans="2:28" x14ac:dyDescent="0.25">
      <c r="B405" s="175" t="s">
        <v>165</v>
      </c>
      <c r="C405" s="161"/>
      <c r="D405" s="16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59"/>
      <c r="X405" s="159"/>
      <c r="Y405" s="157"/>
      <c r="Z405" s="135"/>
      <c r="AA405" s="147"/>
      <c r="AB405" s="115"/>
    </row>
    <row r="406" spans="2:28" ht="15.75" customHeight="1" x14ac:dyDescent="0.25">
      <c r="B406" s="115" t="s">
        <v>181</v>
      </c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</row>
    <row r="407" spans="2:28" ht="15.75" customHeight="1" x14ac:dyDescent="0.25">
      <c r="B407" s="115" t="s">
        <v>180</v>
      </c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</row>
    <row r="408" spans="2:28" x14ac:dyDescent="0.25">
      <c r="B408" s="115" t="s">
        <v>167</v>
      </c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</row>
    <row r="409" spans="2:28" x14ac:dyDescent="0.25">
      <c r="B409" s="183" t="s">
        <v>166</v>
      </c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</row>
    <row r="410" spans="2:28" x14ac:dyDescent="0.25"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</row>
    <row r="411" spans="2:28" x14ac:dyDescent="0.25"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</row>
    <row r="412" spans="2:28" x14ac:dyDescent="0.25"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</row>
    <row r="413" spans="2:28" x14ac:dyDescent="0.25"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</row>
    <row r="414" spans="2:28" x14ac:dyDescent="0.25"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</row>
    <row r="415" spans="2:28" x14ac:dyDescent="0.25"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</row>
    <row r="416" spans="2:28" x14ac:dyDescent="0.25"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</row>
    <row r="417" spans="2:31" x14ac:dyDescent="0.25"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E417" t="s">
        <v>189</v>
      </c>
    </row>
  </sheetData>
  <mergeCells count="490">
    <mergeCell ref="B292:X292"/>
    <mergeCell ref="B3:AA3"/>
    <mergeCell ref="B215:X215"/>
    <mergeCell ref="B216:X216"/>
    <mergeCell ref="B137:X137"/>
    <mergeCell ref="B138:X138"/>
    <mergeCell ref="D202:I202"/>
    <mergeCell ref="G374:P374"/>
    <mergeCell ref="G393:P393"/>
    <mergeCell ref="G364:W364"/>
    <mergeCell ref="X286:Y287"/>
    <mergeCell ref="U308:U309"/>
    <mergeCell ref="W308:W309"/>
    <mergeCell ref="L296:L297"/>
    <mergeCell ref="M296:O297"/>
    <mergeCell ref="P296:R297"/>
    <mergeCell ref="S277:S278"/>
    <mergeCell ref="U277:U278"/>
    <mergeCell ref="V277:V278"/>
    <mergeCell ref="W277:W278"/>
    <mergeCell ref="X277:Y278"/>
    <mergeCell ref="J347:L347"/>
    <mergeCell ref="J348:L348"/>
    <mergeCell ref="Q361:Q362"/>
    <mergeCell ref="S361:S362"/>
    <mergeCell ref="K315:K316"/>
    <mergeCell ref="S286:S287"/>
    <mergeCell ref="W286:W287"/>
    <mergeCell ref="U286:U287"/>
    <mergeCell ref="M277:R278"/>
    <mergeCell ref="Y231:Y232"/>
    <mergeCell ref="D308:K308"/>
    <mergeCell ref="D309:K309"/>
    <mergeCell ref="L308:L309"/>
    <mergeCell ref="M308:R309"/>
    <mergeCell ref="V308:V309"/>
    <mergeCell ref="X308:Y309"/>
    <mergeCell ref="M281:R282"/>
    <mergeCell ref="S281:S282"/>
    <mergeCell ref="U281:U282"/>
    <mergeCell ref="W281:W282"/>
    <mergeCell ref="D282:K282"/>
    <mergeCell ref="V281:V282"/>
    <mergeCell ref="X281:Y282"/>
    <mergeCell ref="D286:K286"/>
    <mergeCell ref="D287:K287"/>
    <mergeCell ref="L286:L287"/>
    <mergeCell ref="M286:R287"/>
    <mergeCell ref="B264:Z264"/>
    <mergeCell ref="H267:H268"/>
    <mergeCell ref="J267:J268"/>
    <mergeCell ref="G267:G268"/>
    <mergeCell ref="V286:V287"/>
    <mergeCell ref="C49:G49"/>
    <mergeCell ref="B26:Z26"/>
    <mergeCell ref="B183:Z183"/>
    <mergeCell ref="U220:V221"/>
    <mergeCell ref="Y154:Y155"/>
    <mergeCell ref="D142:D143"/>
    <mergeCell ref="E142:F142"/>
    <mergeCell ref="D114:D115"/>
    <mergeCell ref="C113:C114"/>
    <mergeCell ref="E113:E114"/>
    <mergeCell ref="F113:F114"/>
    <mergeCell ref="C128:C129"/>
    <mergeCell ref="C124:C125"/>
    <mergeCell ref="O124:V125"/>
    <mergeCell ref="C158:C159"/>
    <mergeCell ref="D158:E158"/>
    <mergeCell ref="F158:F159"/>
    <mergeCell ref="G158:G159"/>
    <mergeCell ref="S308:S309"/>
    <mergeCell ref="D231:I231"/>
    <mergeCell ref="D232:I232"/>
    <mergeCell ref="J231:J232"/>
    <mergeCell ref="K231:P232"/>
    <mergeCell ref="F200:W200"/>
    <mergeCell ref="F193:F194"/>
    <mergeCell ref="E193:E194"/>
    <mergeCell ref="F195:W195"/>
    <mergeCell ref="R220:T221"/>
    <mergeCell ref="S210:S211"/>
    <mergeCell ref="U210:U211"/>
    <mergeCell ref="D278:J278"/>
    <mergeCell ref="L281:L282"/>
    <mergeCell ref="N239:O240"/>
    <mergeCell ref="J220:L220"/>
    <mergeCell ref="E267:E268"/>
    <mergeCell ref="F267:F268"/>
    <mergeCell ref="E271:S271"/>
    <mergeCell ref="E270:R270"/>
    <mergeCell ref="E275:V275"/>
    <mergeCell ref="D277:J277"/>
    <mergeCell ref="L277:L278"/>
    <mergeCell ref="K239:K240"/>
    <mergeCell ref="C281:C282"/>
    <mergeCell ref="J221:L221"/>
    <mergeCell ref="B98:B100"/>
    <mergeCell ref="C100:Z100"/>
    <mergeCell ref="B101:B103"/>
    <mergeCell ref="C103:Z103"/>
    <mergeCell ref="B104:Z104"/>
    <mergeCell ref="B105:AA105"/>
    <mergeCell ref="B112:Z112"/>
    <mergeCell ref="B106:B108"/>
    <mergeCell ref="C108:Z108"/>
    <mergeCell ref="B109:Z109"/>
    <mergeCell ref="B110:Z110"/>
    <mergeCell ref="AA281:AA282"/>
    <mergeCell ref="C178:Z178"/>
    <mergeCell ref="B182:Z182"/>
    <mergeCell ref="B266:Z266"/>
    <mergeCell ref="B258:AA258"/>
    <mergeCell ref="B179:B181"/>
    <mergeCell ref="AA202:AA203"/>
    <mergeCell ref="W210:W211"/>
    <mergeCell ref="Y210:Y211"/>
    <mergeCell ref="N220:O221"/>
    <mergeCell ref="C181:Z181"/>
    <mergeCell ref="B259:B261"/>
    <mergeCell ref="B262:Z262"/>
    <mergeCell ref="B263:Z263"/>
    <mergeCell ref="B247:B249"/>
    <mergeCell ref="Q231:Q232"/>
    <mergeCell ref="C261:Z261"/>
    <mergeCell ref="B257:Z257"/>
    <mergeCell ref="T231:T232"/>
    <mergeCell ref="V231:V232"/>
    <mergeCell ref="AA210:AA211"/>
    <mergeCell ref="D221:F221"/>
    <mergeCell ref="M56:M57"/>
    <mergeCell ref="O56:O57"/>
    <mergeCell ref="Q56:Q57"/>
    <mergeCell ref="S56:S57"/>
    <mergeCell ref="U56:U57"/>
    <mergeCell ref="W56:W57"/>
    <mergeCell ref="V51:V52"/>
    <mergeCell ref="V56:V57"/>
    <mergeCell ref="D154:M154"/>
    <mergeCell ref="D155:M155"/>
    <mergeCell ref="Y132:Y133"/>
    <mergeCell ref="AA132:AA133"/>
    <mergeCell ref="E117:Q117"/>
    <mergeCell ref="W154:X155"/>
    <mergeCell ref="W132:X133"/>
    <mergeCell ref="D133:M133"/>
    <mergeCell ref="N132:N133"/>
    <mergeCell ref="O132:V133"/>
    <mergeCell ref="N154:N155"/>
    <mergeCell ref="O154:V155"/>
    <mergeCell ref="D83:E83"/>
    <mergeCell ref="O61:O62"/>
    <mergeCell ref="C73:C74"/>
    <mergeCell ref="D73:E73"/>
    <mergeCell ref="D74:E74"/>
    <mergeCell ref="F73:F74"/>
    <mergeCell ref="C61:C62"/>
    <mergeCell ref="K61:K62"/>
    <mergeCell ref="C68:C69"/>
    <mergeCell ref="C277:C278"/>
    <mergeCell ref="C148:C149"/>
    <mergeCell ref="C154:C155"/>
    <mergeCell ref="G142:G143"/>
    <mergeCell ref="E143:F143"/>
    <mergeCell ref="G113:G114"/>
    <mergeCell ref="C132:C133"/>
    <mergeCell ref="E118:AA118"/>
    <mergeCell ref="D124:M124"/>
    <mergeCell ref="D125:M125"/>
    <mergeCell ref="N124:N125"/>
    <mergeCell ref="AA124:AA125"/>
    <mergeCell ref="AA154:AA155"/>
    <mergeCell ref="O128:V129"/>
    <mergeCell ref="W128:X129"/>
    <mergeCell ref="E115:S115"/>
    <mergeCell ref="F148:F149"/>
    <mergeCell ref="AA308:AA309"/>
    <mergeCell ref="C311:C312"/>
    <mergeCell ref="D311:E311"/>
    <mergeCell ref="F311:F312"/>
    <mergeCell ref="G311:G312"/>
    <mergeCell ref="H311:H312"/>
    <mergeCell ref="D312:E312"/>
    <mergeCell ref="D78:F78"/>
    <mergeCell ref="AA206:AA207"/>
    <mergeCell ref="Y206:Y207"/>
    <mergeCell ref="G193:G194"/>
    <mergeCell ref="H193:H194"/>
    <mergeCell ref="J193:J194"/>
    <mergeCell ref="Q206:Q207"/>
    <mergeCell ref="S206:S207"/>
    <mergeCell ref="U206:U207"/>
    <mergeCell ref="W206:W207"/>
    <mergeCell ref="B94:AA94"/>
    <mergeCell ref="B95:B97"/>
    <mergeCell ref="B185:B187"/>
    <mergeCell ref="C187:Z187"/>
    <mergeCell ref="B256:Z256"/>
    <mergeCell ref="G240:H240"/>
    <mergeCell ref="D159:E159"/>
    <mergeCell ref="B17:B20"/>
    <mergeCell ref="B21:B24"/>
    <mergeCell ref="B10:R10"/>
    <mergeCell ref="C40:C41"/>
    <mergeCell ref="D41:F41"/>
    <mergeCell ref="H40:H41"/>
    <mergeCell ref="J40:L40"/>
    <mergeCell ref="J41:L41"/>
    <mergeCell ref="B30:B33"/>
    <mergeCell ref="B13:B16"/>
    <mergeCell ref="B12:AA12"/>
    <mergeCell ref="B29:AA29"/>
    <mergeCell ref="B25:Z25"/>
    <mergeCell ref="B35:Z35"/>
    <mergeCell ref="B36:Z36"/>
    <mergeCell ref="B37:Z37"/>
    <mergeCell ref="AE51:AE52"/>
    <mergeCell ref="C51:C52"/>
    <mergeCell ref="D51:F51"/>
    <mergeCell ref="D52:F52"/>
    <mergeCell ref="H51:H52"/>
    <mergeCell ref="X51:X52"/>
    <mergeCell ref="AA51:AA52"/>
    <mergeCell ref="AC51:AC52"/>
    <mergeCell ref="C56:C57"/>
    <mergeCell ref="D56:F56"/>
    <mergeCell ref="D57:F57"/>
    <mergeCell ref="H56:H57"/>
    <mergeCell ref="AE56:AE57"/>
    <mergeCell ref="AA56:AA57"/>
    <mergeCell ref="AC56:AC57"/>
    <mergeCell ref="X56:X57"/>
    <mergeCell ref="K51:K52"/>
    <mergeCell ref="M51:M52"/>
    <mergeCell ref="O51:O52"/>
    <mergeCell ref="Q51:Q52"/>
    <mergeCell ref="S51:S52"/>
    <mergeCell ref="U51:U52"/>
    <mergeCell ref="W51:W52"/>
    <mergeCell ref="K56:K57"/>
    <mergeCell ref="AE61:AE62"/>
    <mergeCell ref="D61:F61"/>
    <mergeCell ref="D62:F62"/>
    <mergeCell ref="H61:H62"/>
    <mergeCell ref="X61:X62"/>
    <mergeCell ref="AA61:AA62"/>
    <mergeCell ref="AC61:AC62"/>
    <mergeCell ref="W61:W62"/>
    <mergeCell ref="AA78:AA79"/>
    <mergeCell ref="D79:F79"/>
    <mergeCell ref="AE78:AE79"/>
    <mergeCell ref="X78:X79"/>
    <mergeCell ref="W78:W79"/>
    <mergeCell ref="M78:M79"/>
    <mergeCell ref="O78:O79"/>
    <mergeCell ref="Q78:Q79"/>
    <mergeCell ref="S78:S79"/>
    <mergeCell ref="U78:U79"/>
    <mergeCell ref="AC78:AC79"/>
    <mergeCell ref="U61:U62"/>
    <mergeCell ref="S61:S62"/>
    <mergeCell ref="H78:H79"/>
    <mergeCell ref="I78:I79"/>
    <mergeCell ref="M61:M62"/>
    <mergeCell ref="Q61:Q62"/>
    <mergeCell ref="V61:V62"/>
    <mergeCell ref="V78:V79"/>
    <mergeCell ref="R68:V69"/>
    <mergeCell ref="P68:P69"/>
    <mergeCell ref="D68:F68"/>
    <mergeCell ref="D69:F69"/>
    <mergeCell ref="H68:H69"/>
    <mergeCell ref="J68:L68"/>
    <mergeCell ref="J69:L69"/>
    <mergeCell ref="M87:O88"/>
    <mergeCell ref="C97:Z97"/>
    <mergeCell ref="G83:G84"/>
    <mergeCell ref="H83:H84"/>
    <mergeCell ref="D84:E84"/>
    <mergeCell ref="C87:C88"/>
    <mergeCell ref="C210:C211"/>
    <mergeCell ref="G239:H239"/>
    <mergeCell ref="I239:I240"/>
    <mergeCell ref="K206:P207"/>
    <mergeCell ref="H158:H159"/>
    <mergeCell ref="L142:L143"/>
    <mergeCell ref="W124:X125"/>
    <mergeCell ref="D128:M128"/>
    <mergeCell ref="D129:M129"/>
    <mergeCell ref="N128:N129"/>
    <mergeCell ref="C161:C162"/>
    <mergeCell ref="E161:F162"/>
    <mergeCell ref="G161:H161"/>
    <mergeCell ref="I161:I162"/>
    <mergeCell ref="J161:J162"/>
    <mergeCell ref="K161:K162"/>
    <mergeCell ref="L161:N162"/>
    <mergeCell ref="G162:H162"/>
    <mergeCell ref="B173:B175"/>
    <mergeCell ref="B176:B178"/>
    <mergeCell ref="J239:J240"/>
    <mergeCell ref="C235:C236"/>
    <mergeCell ref="F235:F236"/>
    <mergeCell ref="G235:G236"/>
    <mergeCell ref="C231:C232"/>
    <mergeCell ref="H220:H221"/>
    <mergeCell ref="D210:I210"/>
    <mergeCell ref="C175:Z175"/>
    <mergeCell ref="U231:U232"/>
    <mergeCell ref="W231:W232"/>
    <mergeCell ref="S202:S203"/>
    <mergeCell ref="T202:T203"/>
    <mergeCell ref="Q202:Q203"/>
    <mergeCell ref="T206:T207"/>
    <mergeCell ref="V206:V207"/>
    <mergeCell ref="T210:T211"/>
    <mergeCell ref="V210:V211"/>
    <mergeCell ref="U202:U203"/>
    <mergeCell ref="V202:V203"/>
    <mergeCell ref="D235:E235"/>
    <mergeCell ref="J206:J207"/>
    <mergeCell ref="P220:P221"/>
    <mergeCell ref="G395:G396"/>
    <mergeCell ref="H395:H396"/>
    <mergeCell ref="M366:M367"/>
    <mergeCell ref="Q371:Q372"/>
    <mergeCell ref="N379:O380"/>
    <mergeCell ref="Q366:Q367"/>
    <mergeCell ref="C193:C194"/>
    <mergeCell ref="C267:C268"/>
    <mergeCell ref="B172:AA172"/>
    <mergeCell ref="B184:AA184"/>
    <mergeCell ref="B246:AA246"/>
    <mergeCell ref="B250:B252"/>
    <mergeCell ref="B253:B255"/>
    <mergeCell ref="C249:Z249"/>
    <mergeCell ref="C252:Z252"/>
    <mergeCell ref="C255:Z255"/>
    <mergeCell ref="C206:C207"/>
    <mergeCell ref="B188:Z188"/>
    <mergeCell ref="B189:Z189"/>
    <mergeCell ref="C225:C226"/>
    <mergeCell ref="Q210:Q211"/>
    <mergeCell ref="AA231:AA232"/>
    <mergeCell ref="C239:C240"/>
    <mergeCell ref="E239:F240"/>
    <mergeCell ref="B323:B326"/>
    <mergeCell ref="B327:B330"/>
    <mergeCell ref="F395:F396"/>
    <mergeCell ref="D379:F379"/>
    <mergeCell ref="H379:H380"/>
    <mergeCell ref="D380:F380"/>
    <mergeCell ref="J380:L380"/>
    <mergeCell ref="D391:F391"/>
    <mergeCell ref="J379:L379"/>
    <mergeCell ref="K366:K367"/>
    <mergeCell ref="B344:Z344"/>
    <mergeCell ref="D361:F361"/>
    <mergeCell ref="D362:F362"/>
    <mergeCell ref="R379:W380"/>
    <mergeCell ref="S366:S367"/>
    <mergeCell ref="X366:X367"/>
    <mergeCell ref="C371:C372"/>
    <mergeCell ref="D371:F371"/>
    <mergeCell ref="H371:H372"/>
    <mergeCell ref="K371:K372"/>
    <mergeCell ref="M371:M372"/>
    <mergeCell ref="O371:O372"/>
    <mergeCell ref="O390:O391"/>
    <mergeCell ref="O366:O367"/>
    <mergeCell ref="C385:C386"/>
    <mergeCell ref="D372:F372"/>
    <mergeCell ref="AA286:AA287"/>
    <mergeCell ref="C302:C303"/>
    <mergeCell ref="C403:C404"/>
    <mergeCell ref="E403:F404"/>
    <mergeCell ref="G403:H403"/>
    <mergeCell ref="I403:I404"/>
    <mergeCell ref="J403:J404"/>
    <mergeCell ref="K403:K404"/>
    <mergeCell ref="L403:N404"/>
    <mergeCell ref="G404:H404"/>
    <mergeCell ref="F385:F386"/>
    <mergeCell ref="D386:E386"/>
    <mergeCell ref="C390:C391"/>
    <mergeCell ref="D390:F390"/>
    <mergeCell ref="H390:H391"/>
    <mergeCell ref="D385:E385"/>
    <mergeCell ref="C399:C400"/>
    <mergeCell ref="K390:K391"/>
    <mergeCell ref="M390:M391"/>
    <mergeCell ref="C395:C396"/>
    <mergeCell ref="AA361:AA362"/>
    <mergeCell ref="B322:AA322"/>
    <mergeCell ref="D396:E396"/>
    <mergeCell ref="D395:E395"/>
    <mergeCell ref="E399:F400"/>
    <mergeCell ref="E315:F316"/>
    <mergeCell ref="AA371:AA372"/>
    <mergeCell ref="W371:W372"/>
    <mergeCell ref="Q390:Q391"/>
    <mergeCell ref="S390:S391"/>
    <mergeCell ref="U390:U391"/>
    <mergeCell ref="W390:W391"/>
    <mergeCell ref="X390:X391"/>
    <mergeCell ref="AA390:AA391"/>
    <mergeCell ref="S371:S372"/>
    <mergeCell ref="X371:X372"/>
    <mergeCell ref="U371:U372"/>
    <mergeCell ref="D348:F348"/>
    <mergeCell ref="G399:H399"/>
    <mergeCell ref="I399:I400"/>
    <mergeCell ref="J399:J400"/>
    <mergeCell ref="K399:K400"/>
    <mergeCell ref="L399:L400"/>
    <mergeCell ref="G400:H400"/>
    <mergeCell ref="O399:R400"/>
    <mergeCell ref="N399:N400"/>
    <mergeCell ref="C308:C309"/>
    <mergeCell ref="C366:C367"/>
    <mergeCell ref="D366:F366"/>
    <mergeCell ref="H366:H367"/>
    <mergeCell ref="C361:C362"/>
    <mergeCell ref="B342:Z342"/>
    <mergeCell ref="B343:Z343"/>
    <mergeCell ref="U366:U367"/>
    <mergeCell ref="W366:W367"/>
    <mergeCell ref="C315:C316"/>
    <mergeCell ref="B336:Z336"/>
    <mergeCell ref="B331:B334"/>
    <mergeCell ref="B335:Z335"/>
    <mergeCell ref="B337:AA337"/>
    <mergeCell ref="B338:B341"/>
    <mergeCell ref="N315:O316"/>
    <mergeCell ref="H361:H362"/>
    <mergeCell ref="W361:W362"/>
    <mergeCell ref="X361:X362"/>
    <mergeCell ref="AA366:AA367"/>
    <mergeCell ref="U361:U362"/>
    <mergeCell ref="D367:F367"/>
    <mergeCell ref="L315:M316"/>
    <mergeCell ref="C347:C348"/>
    <mergeCell ref="C78:C79"/>
    <mergeCell ref="E87:F88"/>
    <mergeCell ref="G87:H87"/>
    <mergeCell ref="G88:H88"/>
    <mergeCell ref="I87:I88"/>
    <mergeCell ref="J87:J88"/>
    <mergeCell ref="K87:K88"/>
    <mergeCell ref="L87:L88"/>
    <mergeCell ref="K78:K79"/>
    <mergeCell ref="C83:C84"/>
    <mergeCell ref="F83:F84"/>
    <mergeCell ref="C296:C297"/>
    <mergeCell ref="D296:E296"/>
    <mergeCell ref="N68:O69"/>
    <mergeCell ref="H113:I114"/>
    <mergeCell ref="O361:O362"/>
    <mergeCell ref="D211:I211"/>
    <mergeCell ref="J210:J211"/>
    <mergeCell ref="K210:P211"/>
    <mergeCell ref="C379:C380"/>
    <mergeCell ref="P379:P380"/>
    <mergeCell ref="C202:C203"/>
    <mergeCell ref="D132:M132"/>
    <mergeCell ref="C220:C221"/>
    <mergeCell ref="D220:F220"/>
    <mergeCell ref="H235:H236"/>
    <mergeCell ref="C286:C287"/>
    <mergeCell ref="B190:Z190"/>
    <mergeCell ref="L239:L240"/>
    <mergeCell ref="D203:I203"/>
    <mergeCell ref="J202:J203"/>
    <mergeCell ref="K202:P203"/>
    <mergeCell ref="D206:I206"/>
    <mergeCell ref="D207:I207"/>
    <mergeCell ref="D236:E236"/>
    <mergeCell ref="K361:K362"/>
    <mergeCell ref="M361:M362"/>
    <mergeCell ref="H347:H348"/>
    <mergeCell ref="G369:P369"/>
    <mergeCell ref="D297:E297"/>
    <mergeCell ref="F296:F297"/>
    <mergeCell ref="G296:K296"/>
    <mergeCell ref="G297:K297"/>
    <mergeCell ref="G315:H315"/>
    <mergeCell ref="I315:I316"/>
    <mergeCell ref="J315:J316"/>
    <mergeCell ref="G316:H316"/>
    <mergeCell ref="F302:F303"/>
  </mergeCells>
  <pageMargins left="0.31496062992125984" right="0.11811023622047245" top="0.35433070866141736" bottom="0.35433070866141736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2026-05-20T07:31:23Z</dcterms:modified>
</cp:coreProperties>
</file>