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31" i="1" l="1"/>
  <c r="X331" i="1"/>
  <c r="J331" i="1"/>
  <c r="H331" i="1"/>
  <c r="F331" i="1"/>
  <c r="D331" i="1"/>
  <c r="V331" i="1" l="1"/>
  <c r="Z346" i="1" l="1"/>
  <c r="X346" i="1"/>
  <c r="V346" i="1"/>
  <c r="J346" i="1"/>
  <c r="H346" i="1"/>
  <c r="F346" i="1"/>
  <c r="D346" i="1"/>
  <c r="AA345" i="1"/>
  <c r="AA343" i="1"/>
  <c r="Z339" i="1"/>
  <c r="X339" i="1"/>
  <c r="V339" i="1"/>
  <c r="J339" i="1"/>
  <c r="H339" i="1"/>
  <c r="F339" i="1"/>
  <c r="D339" i="1"/>
  <c r="AA338" i="1"/>
  <c r="AA336" i="1"/>
  <c r="Z335" i="1"/>
  <c r="X335" i="1"/>
  <c r="V335" i="1"/>
  <c r="J335" i="1"/>
  <c r="H335" i="1"/>
  <c r="F335" i="1"/>
  <c r="D335" i="1"/>
  <c r="AA334" i="1"/>
  <c r="AA332" i="1"/>
  <c r="AA330" i="1"/>
  <c r="AA328" i="1"/>
  <c r="AA335" i="1" l="1"/>
  <c r="AA339" i="1"/>
  <c r="AA346" i="1"/>
  <c r="AA331" i="1"/>
  <c r="AA340" i="1" l="1"/>
  <c r="AA341" i="1" s="1"/>
  <c r="AA103" i="1"/>
  <c r="AA104" i="1" s="1"/>
  <c r="AA102" i="1"/>
  <c r="AA98" i="1"/>
  <c r="AA99" i="1" s="1"/>
  <c r="AA97" i="1"/>
  <c r="AA95" i="1"/>
  <c r="AA96" i="1" s="1"/>
  <c r="AA94" i="1"/>
  <c r="AA92" i="1"/>
  <c r="AA93" i="1" s="1"/>
  <c r="AA91" i="1"/>
  <c r="AA347" i="1" l="1"/>
  <c r="AA348" i="1" s="1"/>
  <c r="AA349" i="1" s="1"/>
  <c r="AA100" i="1"/>
  <c r="AA105" i="1" s="1"/>
  <c r="AA106" i="1" s="1"/>
  <c r="AA262" i="1"/>
  <c r="AA263" i="1" s="1"/>
  <c r="AA261" i="1"/>
  <c r="Z32" i="1" l="1"/>
  <c r="X32" i="1"/>
  <c r="V32" i="1"/>
  <c r="J32" i="1"/>
  <c r="H32" i="1"/>
  <c r="F32" i="1"/>
  <c r="D32" i="1"/>
  <c r="AA31" i="1"/>
  <c r="AA32" i="1" l="1"/>
  <c r="Z23" i="1"/>
  <c r="X23" i="1"/>
  <c r="V23" i="1"/>
  <c r="J23" i="1"/>
  <c r="H23" i="1"/>
  <c r="F23" i="1"/>
  <c r="D23" i="1" l="1"/>
  <c r="AA23" i="1" s="1"/>
  <c r="AA22" i="1"/>
  <c r="Z19" i="1"/>
  <c r="X19" i="1"/>
  <c r="V19" i="1"/>
  <c r="J19" i="1"/>
  <c r="H19" i="1"/>
  <c r="F19" i="1"/>
  <c r="D19" i="1"/>
  <c r="Z15" i="1"/>
  <c r="X15" i="1"/>
  <c r="V15" i="1"/>
  <c r="J15" i="1"/>
  <c r="F15" i="1"/>
  <c r="D15" i="1"/>
  <c r="AA18" i="1"/>
  <c r="AA19" i="1" l="1"/>
  <c r="H15" i="1"/>
  <c r="AA14" i="1"/>
  <c r="AA15" i="1" l="1"/>
  <c r="AA24" i="1" s="1"/>
  <c r="AA184" i="1"/>
  <c r="AA185" i="1" s="1"/>
  <c r="AA183" i="1"/>
  <c r="AA25" i="1" l="1"/>
  <c r="AA33" i="1"/>
  <c r="AA29" i="1"/>
  <c r="AA34" i="1" s="1"/>
  <c r="AA35" i="1" s="1"/>
  <c r="AA255" i="1" l="1"/>
  <c r="AA256" i="1"/>
  <c r="AA257" i="1" s="1"/>
  <c r="AA253" i="1"/>
  <c r="AA254" i="1" s="1"/>
  <c r="AA252" i="1"/>
  <c r="AA250" i="1"/>
  <c r="AA251" i="1" s="1"/>
  <c r="AA249" i="1"/>
  <c r="AA178" i="1"/>
  <c r="AA179" i="1" s="1"/>
  <c r="AA175" i="1"/>
  <c r="AA176" i="1" s="1"/>
  <c r="AA172" i="1"/>
  <c r="AA173" i="1" s="1"/>
  <c r="AA177" i="1"/>
  <c r="AA174" i="1"/>
  <c r="AA171" i="1"/>
  <c r="AA264" i="1" l="1"/>
  <c r="AA265" i="1" s="1"/>
  <c r="AA266" i="1" s="1"/>
  <c r="AA258" i="1"/>
  <c r="AA259" i="1" s="1"/>
  <c r="AA180" i="1"/>
  <c r="AA20" i="1"/>
  <c r="AA16" i="1"/>
  <c r="AA12" i="1"/>
  <c r="AA186" i="1" l="1"/>
  <c r="AA181" i="1"/>
  <c r="AA187" i="1"/>
  <c r="AA188" i="1" s="1"/>
</calcChain>
</file>

<file path=xl/sharedStrings.xml><?xml version="1.0" encoding="utf-8"?>
<sst xmlns="http://schemas.openxmlformats.org/spreadsheetml/2006/main" count="1023" uniqueCount="373">
  <si>
    <t>2019 рік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</si>
  <si>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</si>
  <si>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</si>
  <si>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</si>
  <si>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</si>
  <si>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</si>
  <si>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</si>
  <si>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</si>
  <si>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</si>
  <si>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</si>
  <si>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</si>
  <si>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</si>
  <si>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</si>
  <si>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</t>
  </si>
  <si>
    <r>
      <t>Q,</t>
    </r>
    <r>
      <rPr>
        <vertAlign val="subscript"/>
        <sz val="11"/>
        <color theme="1"/>
        <rFont val="Calibri"/>
        <family val="2"/>
        <charset val="204"/>
        <scheme val="minor"/>
      </rPr>
      <t xml:space="preserve">б.річ </t>
    </r>
    <r>
      <rPr>
        <sz val="11"/>
        <color theme="1"/>
        <rFont val="Calibri"/>
        <family val="2"/>
        <charset val="204"/>
        <scheme val="minor"/>
      </rPr>
      <t>=</t>
    </r>
  </si>
  <si>
    <t>n</t>
  </si>
  <si>
    <r>
      <t>m</t>
    </r>
    <r>
      <rPr>
        <vertAlign val="superscript"/>
        <sz val="11"/>
        <color theme="1"/>
        <rFont val="Calibri"/>
        <family val="2"/>
        <scheme val="minor"/>
      </rPr>
      <t>оп</t>
    </r>
    <r>
      <rPr>
        <vertAlign val="subscript"/>
        <sz val="11"/>
        <color theme="1"/>
        <rFont val="Calibri"/>
        <family val="2"/>
        <scheme val="minor"/>
      </rPr>
      <t>норм</t>
    </r>
  </si>
  <si>
    <r>
      <t xml:space="preserve"> х k</t>
    </r>
    <r>
      <rPr>
        <vertAlign val="subscript"/>
        <sz val="11"/>
        <color theme="1"/>
        <rFont val="Calibri"/>
        <family val="2"/>
        <charset val="204"/>
        <scheme val="minor"/>
      </rPr>
      <t>h</t>
    </r>
    <r>
      <rPr>
        <sz val="11"/>
        <color theme="1"/>
        <rFont val="Calibri"/>
        <family val="2"/>
        <charset val="204"/>
        <scheme val="minor"/>
      </rPr>
      <t xml:space="preserve"> х </t>
    </r>
  </si>
  <si>
    <r>
      <t>Q</t>
    </r>
    <r>
      <rPr>
        <vertAlign val="subscript"/>
        <sz val="11"/>
        <color theme="1"/>
        <rFont val="Calibri"/>
        <family val="2"/>
        <charset val="204"/>
        <scheme val="minor"/>
      </rPr>
      <t>фміс</t>
    </r>
  </si>
  <si>
    <r>
      <t>m</t>
    </r>
    <r>
      <rPr>
        <vertAlign val="superscript"/>
        <sz val="11"/>
        <color theme="1"/>
        <rFont val="Calibri"/>
        <family val="2"/>
        <charset val="204"/>
        <scheme val="minor"/>
      </rPr>
      <t>on</t>
    </r>
    <r>
      <rPr>
        <sz val="11"/>
        <color theme="1"/>
        <rFont val="Calibri"/>
        <family val="2"/>
        <charset val="204"/>
        <scheme val="minor"/>
      </rPr>
      <t xml:space="preserve"> (t</t>
    </r>
    <r>
      <rPr>
        <vertAlign val="superscript"/>
        <sz val="11"/>
        <color theme="1"/>
        <rFont val="Calibri"/>
        <family val="2"/>
        <charset val="204"/>
        <scheme val="minor"/>
      </rPr>
      <t>вн</t>
    </r>
    <r>
      <rPr>
        <sz val="11"/>
        <color theme="1"/>
        <rFont val="Calibri"/>
        <family val="2"/>
        <charset val="204"/>
        <scheme val="minor"/>
      </rPr>
      <t xml:space="preserve"> - t</t>
    </r>
    <r>
      <rPr>
        <vertAlign val="superscript"/>
        <sz val="11"/>
        <color theme="1"/>
        <rFont val="Calibri"/>
        <family val="2"/>
        <charset val="204"/>
        <scheme val="minor"/>
      </rPr>
      <t>зовн</t>
    </r>
    <r>
      <rPr>
        <sz val="11"/>
        <color theme="1"/>
        <rFont val="Calibri"/>
        <family val="2"/>
        <charset val="204"/>
        <scheme val="minor"/>
      </rPr>
      <t xml:space="preserve">) </t>
    </r>
  </si>
  <si>
    <r>
      <t>(t</t>
    </r>
    <r>
      <rPr>
        <vertAlign val="superscript"/>
        <sz val="11"/>
        <color theme="1"/>
        <rFont val="Calibri"/>
        <family val="2"/>
        <charset val="204"/>
        <scheme val="minor"/>
      </rPr>
      <t>вн</t>
    </r>
    <r>
      <rPr>
        <vertAlign val="subscript"/>
        <sz val="11"/>
        <color theme="1"/>
        <rFont val="Calibri"/>
        <family val="2"/>
        <charset val="204"/>
        <scheme val="minor"/>
      </rPr>
      <t>норм</t>
    </r>
    <r>
      <rPr>
        <sz val="11"/>
        <color theme="1"/>
        <rFont val="Calibri"/>
        <family val="2"/>
        <scheme val="minor"/>
      </rPr>
      <t xml:space="preserve"> - t</t>
    </r>
    <r>
      <rPr>
        <vertAlign val="superscript"/>
        <sz val="11"/>
        <color theme="1"/>
        <rFont val="Calibri"/>
        <family val="2"/>
        <charset val="204"/>
        <scheme val="minor"/>
      </rPr>
      <t>зовн</t>
    </r>
    <r>
      <rPr>
        <vertAlign val="subscript"/>
        <sz val="11"/>
        <color theme="1"/>
        <rFont val="Calibri"/>
        <family val="2"/>
        <charset val="204"/>
        <scheme val="minor"/>
      </rPr>
      <t>норм</t>
    </r>
    <r>
      <rPr>
        <sz val="11"/>
        <color theme="1"/>
        <rFont val="Calibri"/>
        <family val="2"/>
        <scheme val="minor"/>
      </rPr>
      <t>)</t>
    </r>
  </si>
  <si>
    <t>Для Вінниці</t>
  </si>
  <si>
    <t xml:space="preserve"> =</t>
  </si>
  <si>
    <r>
      <t>t</t>
    </r>
    <r>
      <rPr>
        <vertAlign val="superscript"/>
        <sz val="11"/>
        <color theme="1"/>
        <rFont val="Calibri"/>
        <family val="2"/>
        <charset val="204"/>
        <scheme val="minor"/>
      </rPr>
      <t>зовн</t>
    </r>
    <r>
      <rPr>
        <vertAlign val="subscript"/>
        <sz val="11"/>
        <color theme="1"/>
        <rFont val="Calibri"/>
        <family val="2"/>
        <charset val="204"/>
        <scheme val="minor"/>
      </rPr>
      <t>норм</t>
    </r>
  </si>
  <si>
    <r>
      <t>t</t>
    </r>
    <r>
      <rPr>
        <vertAlign val="superscript"/>
        <sz val="11"/>
        <color theme="1"/>
        <rFont val="Calibri"/>
        <family val="2"/>
        <charset val="204"/>
        <scheme val="minor"/>
      </rPr>
      <t>вн</t>
    </r>
    <r>
      <rPr>
        <vertAlign val="subscript"/>
        <sz val="11"/>
        <color theme="1"/>
        <rFont val="Calibri"/>
        <family val="2"/>
        <charset val="204"/>
        <scheme val="minor"/>
      </rPr>
      <t>норм</t>
    </r>
  </si>
  <si>
    <r>
      <t>k</t>
    </r>
    <r>
      <rPr>
        <vertAlign val="subscript"/>
        <sz val="11"/>
        <color theme="1"/>
        <rFont val="Calibri"/>
        <family val="2"/>
        <charset val="204"/>
        <scheme val="minor"/>
      </rPr>
      <t>h</t>
    </r>
  </si>
  <si>
    <t>Рік/місяць</t>
  </si>
  <si>
    <t>28(20-(-2,8))</t>
  </si>
  <si>
    <t xml:space="preserve"> +</t>
  </si>
  <si>
    <t>31(20-(-1,6))</t>
  </si>
  <si>
    <t>31(20-(-1,5))</t>
  </si>
  <si>
    <t>182х(20 - (-0,2))</t>
  </si>
  <si>
    <t>31(20-(-4,4))</t>
  </si>
  <si>
    <t>2020 рік</t>
  </si>
  <si>
    <t>30(20-3,3)</t>
  </si>
  <si>
    <t>15(20-4,7)</t>
  </si>
  <si>
    <t>Фактичні показники</t>
  </si>
  <si>
    <t>2021 рік</t>
  </si>
  <si>
    <r>
      <t>Q</t>
    </r>
    <r>
      <rPr>
        <vertAlign val="subscript"/>
        <sz val="11"/>
        <color theme="1"/>
        <rFont val="Calibri"/>
        <family val="2"/>
        <charset val="204"/>
        <scheme val="minor"/>
      </rPr>
      <t>б.річ</t>
    </r>
    <r>
      <rPr>
        <sz val="11"/>
        <color theme="1"/>
        <rFont val="Calibri"/>
        <family val="2"/>
        <scheme val="minor"/>
      </rPr>
      <t xml:space="preserve"> =</t>
    </r>
  </si>
  <si>
    <t>28(20-(-2,0))</t>
  </si>
  <si>
    <t>16(20-4,1)</t>
  </si>
  <si>
    <t>30(20-2,2)</t>
  </si>
  <si>
    <t xml:space="preserve">  31(20-(-3,8))</t>
  </si>
  <si>
    <t>15(20-3,1)</t>
  </si>
  <si>
    <t>31(20-(-0,5))</t>
  </si>
  <si>
    <t>31(20-(-1,4))</t>
  </si>
  <si>
    <t xml:space="preserve"> х  1 х       (</t>
  </si>
  <si>
    <t>30(20-1,4)</t>
  </si>
  <si>
    <t>31(20-(-3,5))</t>
  </si>
  <si>
    <t>31(20-1)</t>
  </si>
  <si>
    <t xml:space="preserve"> х 1 х      (</t>
  </si>
  <si>
    <r>
      <t>БР</t>
    </r>
    <r>
      <rPr>
        <vertAlign val="subscript"/>
        <sz val="11"/>
        <color theme="1"/>
        <rFont val="Calibri"/>
        <family val="2"/>
        <charset val="204"/>
        <scheme val="minor"/>
      </rPr>
      <t>Q</t>
    </r>
    <r>
      <rPr>
        <sz val="11"/>
        <color theme="1"/>
        <rFont val="Calibri"/>
        <family val="2"/>
        <charset val="204"/>
        <scheme val="minor"/>
      </rPr>
      <t xml:space="preserve"> =</t>
    </r>
  </si>
  <si>
    <r>
      <t>m</t>
    </r>
    <r>
      <rPr>
        <vertAlign val="subscript"/>
        <sz val="11"/>
        <color theme="1"/>
        <rFont val="Calibri"/>
        <family val="2"/>
        <charset val="204"/>
        <scheme val="minor"/>
      </rPr>
      <t>міс</t>
    </r>
  </si>
  <si>
    <r>
      <t>Q</t>
    </r>
    <r>
      <rPr>
        <vertAlign val="subscript"/>
        <sz val="11"/>
        <color theme="1"/>
        <rFont val="Calibri"/>
        <family val="2"/>
        <charset val="204"/>
        <scheme val="minor"/>
      </rPr>
      <t>ГВПміс</t>
    </r>
  </si>
  <si>
    <r>
      <t>х k</t>
    </r>
    <r>
      <rPr>
        <vertAlign val="subscript"/>
        <sz val="11"/>
        <color theme="1"/>
        <rFont val="Calibri"/>
        <family val="2"/>
        <charset val="204"/>
        <scheme val="minor"/>
      </rPr>
      <t>ghw</t>
    </r>
    <r>
      <rPr>
        <sz val="11"/>
        <color theme="1"/>
        <rFont val="Calibri"/>
        <family val="2"/>
        <scheme val="minor"/>
      </rPr>
      <t xml:space="preserve"> х</t>
    </r>
  </si>
  <si>
    <r>
      <t>Q,</t>
    </r>
    <r>
      <rPr>
        <vertAlign val="subscript"/>
        <sz val="11"/>
        <color theme="1"/>
        <rFont val="Calibri"/>
        <family val="2"/>
        <charset val="204"/>
        <scheme val="minor"/>
      </rPr>
      <t xml:space="preserve">бГВПріч </t>
    </r>
    <r>
      <rPr>
        <sz val="11"/>
        <color theme="1"/>
        <rFont val="Calibri"/>
        <family val="2"/>
        <charset val="204"/>
        <scheme val="minor"/>
      </rPr>
      <t>=</t>
    </r>
  </si>
  <si>
    <r>
      <t xml:space="preserve">      Q,</t>
    </r>
    <r>
      <rPr>
        <vertAlign val="subscript"/>
        <sz val="11"/>
        <color theme="1"/>
        <rFont val="Calibri"/>
        <family val="2"/>
        <charset val="204"/>
        <scheme val="minor"/>
      </rPr>
      <t xml:space="preserve">бГВПріч </t>
    </r>
    <r>
      <rPr>
        <sz val="11"/>
        <color theme="1"/>
        <rFont val="Calibri"/>
        <family val="2"/>
        <charset val="204"/>
        <scheme val="minor"/>
      </rPr>
      <t>=        (</t>
    </r>
  </si>
  <si>
    <r>
      <t>БР</t>
    </r>
    <r>
      <rPr>
        <vertAlign val="subscript"/>
        <sz val="11"/>
        <color theme="1"/>
        <rFont val="Calibri"/>
        <family val="2"/>
        <charset val="204"/>
        <scheme val="minor"/>
      </rPr>
      <t>гвп</t>
    </r>
    <r>
      <rPr>
        <sz val="11"/>
        <color theme="1"/>
        <rFont val="Calibri"/>
        <family val="2"/>
        <charset val="204"/>
        <scheme val="minor"/>
      </rPr>
      <t xml:space="preserve"> =</t>
    </r>
  </si>
  <si>
    <r>
      <t>W</t>
    </r>
    <r>
      <rPr>
        <vertAlign val="subscript"/>
        <sz val="11"/>
        <color theme="1"/>
        <rFont val="Calibri"/>
        <family val="2"/>
        <charset val="204"/>
        <scheme val="minor"/>
      </rPr>
      <t>б.ел.річ</t>
    </r>
    <r>
      <rPr>
        <sz val="11"/>
        <color theme="1"/>
        <rFont val="Calibri"/>
        <family val="2"/>
        <scheme val="minor"/>
      </rPr>
      <t xml:space="preserve"> =</t>
    </r>
  </si>
  <si>
    <r>
      <t>W</t>
    </r>
    <r>
      <rPr>
        <vertAlign val="subscript"/>
        <sz val="11"/>
        <color theme="1"/>
        <rFont val="Calibri"/>
        <family val="2"/>
        <charset val="204"/>
        <scheme val="minor"/>
      </rPr>
      <t>ел.міс</t>
    </r>
  </si>
  <si>
    <r>
      <t>х  k</t>
    </r>
    <r>
      <rPr>
        <vertAlign val="subscript"/>
        <sz val="11"/>
        <color theme="1"/>
        <rFont val="Calibri"/>
        <family val="2"/>
        <charset val="204"/>
        <scheme val="minor"/>
      </rPr>
      <t>ел.</t>
    </r>
    <r>
      <rPr>
        <sz val="11"/>
        <color theme="1"/>
        <rFont val="Calibri"/>
        <family val="2"/>
        <scheme val="minor"/>
      </rPr>
      <t xml:space="preserve"> х</t>
    </r>
  </si>
  <si>
    <t xml:space="preserve"> Базове річне споживання теплової енергії на опалення визначається за формулою:</t>
  </si>
  <si>
    <t>29(20-(-2,3))</t>
  </si>
  <si>
    <r>
      <t xml:space="preserve">      W</t>
    </r>
    <r>
      <rPr>
        <vertAlign val="subscript"/>
        <sz val="11"/>
        <color theme="1"/>
        <rFont val="Calibri"/>
        <family val="2"/>
        <charset val="204"/>
        <scheme val="minor"/>
      </rPr>
      <t>б.ел.річ</t>
    </r>
    <r>
      <rPr>
        <sz val="11"/>
        <color theme="1"/>
        <rFont val="Calibri"/>
        <family val="2"/>
        <scheme val="minor"/>
      </rPr>
      <t xml:space="preserve"> =    (</t>
    </r>
  </si>
  <si>
    <t xml:space="preserve"> = (</t>
  </si>
  <si>
    <t>:12</t>
  </si>
  <si>
    <t>):12х1х365 =</t>
  </si>
  <si>
    <t>):12х1х366 =</t>
  </si>
  <si>
    <t xml:space="preserve"> = ( </t>
  </si>
  <si>
    <t xml:space="preserve"> + </t>
  </si>
  <si>
    <t>):12х1х339 =</t>
  </si>
  <si>
    <t>):12х1х346 =</t>
  </si>
  <si>
    <t>):12х1х340 =</t>
  </si>
  <si>
    <t>Всього за рік</t>
  </si>
  <si>
    <r>
      <t>Відсоток економії при споживанні теплової енергії (К</t>
    </r>
    <r>
      <rPr>
        <vertAlign val="subscript"/>
        <sz val="12"/>
        <color theme="1"/>
        <rFont val="Calibri"/>
        <family val="2"/>
        <scheme val="minor"/>
      </rPr>
      <t>Q</t>
    </r>
    <r>
      <rPr>
        <sz val="12"/>
        <color theme="1"/>
        <rFont val="Calibri"/>
        <family val="2"/>
        <scheme val="minor"/>
      </rPr>
      <t>), визначається за формулою:</t>
    </r>
  </si>
  <si>
    <r>
      <t>К</t>
    </r>
    <r>
      <rPr>
        <b/>
        <vertAlign val="subscript"/>
        <sz val="11"/>
        <color theme="1"/>
        <rFont val="Calibri"/>
        <family val="2"/>
        <charset val="204"/>
        <scheme val="minor"/>
      </rPr>
      <t>Q</t>
    </r>
    <r>
      <rPr>
        <b/>
        <sz val="11"/>
        <color theme="1"/>
        <rFont val="Calibri"/>
        <family val="2"/>
        <charset val="204"/>
        <scheme val="minor"/>
      </rPr>
      <t>=</t>
    </r>
  </si>
  <si>
    <t>х 100%</t>
  </si>
  <si>
    <t>де</t>
  </si>
  <si>
    <r>
      <t>К</t>
    </r>
    <r>
      <rPr>
        <b/>
        <vertAlign val="subscript"/>
        <sz val="12"/>
        <color theme="1"/>
        <rFont val="Calibri"/>
        <family val="2"/>
        <charset val="204"/>
        <scheme val="minor"/>
      </rPr>
      <t>Q</t>
    </r>
    <r>
      <rPr>
        <b/>
        <sz val="12"/>
        <color theme="1"/>
        <rFont val="Calibri"/>
        <family val="2"/>
        <charset val="204"/>
        <scheme val="minor"/>
      </rPr>
      <t>=</t>
    </r>
  </si>
  <si>
    <r>
      <t>БР</t>
    </r>
    <r>
      <rPr>
        <b/>
        <vertAlign val="subscript"/>
        <sz val="12"/>
        <color theme="1"/>
        <rFont val="Calibri"/>
        <family val="2"/>
        <charset val="204"/>
        <scheme val="minor"/>
      </rPr>
      <t>Q</t>
    </r>
    <r>
      <rPr>
        <b/>
        <sz val="12"/>
        <color theme="1"/>
        <rFont val="Calibri"/>
        <family val="2"/>
        <charset val="204"/>
        <scheme val="minor"/>
      </rPr>
      <t xml:space="preserve"> - Q</t>
    </r>
    <r>
      <rPr>
        <b/>
        <vertAlign val="subscript"/>
        <sz val="12"/>
        <color theme="1"/>
        <rFont val="Calibri"/>
        <family val="2"/>
        <charset val="204"/>
        <scheme val="minor"/>
      </rPr>
      <t>б.річ</t>
    </r>
  </si>
  <si>
    <r>
      <t>БР</t>
    </r>
    <r>
      <rPr>
        <vertAlign val="subscript"/>
        <sz val="12"/>
        <color theme="1"/>
        <rFont val="Calibri"/>
        <family val="2"/>
        <charset val="204"/>
        <scheme val="minor"/>
      </rPr>
      <t>Q</t>
    </r>
  </si>
  <si>
    <r>
      <t>Q</t>
    </r>
    <r>
      <rPr>
        <vertAlign val="subscript"/>
        <sz val="12"/>
        <color theme="1"/>
        <rFont val="Calibri"/>
        <family val="2"/>
        <charset val="204"/>
        <scheme val="minor"/>
      </rPr>
      <t>б.річ</t>
    </r>
  </si>
  <si>
    <t>х100%</t>
  </si>
  <si>
    <t>2024 рік</t>
  </si>
  <si>
    <t>31(20-(-3,1))</t>
  </si>
  <si>
    <t>31(20-1,5)</t>
  </si>
  <si>
    <t>16(20-3,9)</t>
  </si>
  <si>
    <t>30(20-1,3)</t>
  </si>
  <si>
    <t>31(20-(-1,3))</t>
  </si>
  <si>
    <t>29(20-(-1,9))</t>
  </si>
  <si>
    <r>
      <t>Е</t>
    </r>
    <r>
      <rPr>
        <b/>
        <vertAlign val="subscript"/>
        <sz val="11"/>
        <color theme="1"/>
        <rFont val="Calibri"/>
        <family val="2"/>
        <charset val="204"/>
        <scheme val="minor"/>
      </rPr>
      <t>Q</t>
    </r>
    <r>
      <rPr>
        <b/>
        <sz val="11"/>
        <color theme="1"/>
        <rFont val="Calibri"/>
        <family val="2"/>
        <charset val="204"/>
        <scheme val="minor"/>
      </rPr>
      <t xml:space="preserve"> =</t>
    </r>
  </si>
  <si>
    <r>
      <t>К</t>
    </r>
    <r>
      <rPr>
        <b/>
        <vertAlign val="subscript"/>
        <sz val="11"/>
        <color theme="1"/>
        <rFont val="Calibri"/>
        <family val="2"/>
        <charset val="204"/>
        <scheme val="minor"/>
      </rPr>
      <t>Q</t>
    </r>
  </si>
  <si>
    <r>
      <t>х Q</t>
    </r>
    <r>
      <rPr>
        <b/>
        <vertAlign val="subscript"/>
        <sz val="11"/>
        <color theme="1"/>
        <rFont val="Calibri"/>
        <family val="2"/>
        <charset val="204"/>
        <scheme val="minor"/>
      </rPr>
      <t xml:space="preserve">річ     </t>
    </r>
    <r>
      <rPr>
        <b/>
        <sz val="11"/>
        <color theme="1"/>
        <rFont val="Calibri"/>
        <family val="2"/>
        <charset val="204"/>
        <scheme val="minor"/>
      </rPr>
      <t>=</t>
    </r>
  </si>
  <si>
    <t>х</t>
  </si>
  <si>
    <t>1.1.</t>
  </si>
  <si>
    <t>1.2.</t>
  </si>
  <si>
    <t>1.2.1.</t>
  </si>
  <si>
    <t>1.2.2.</t>
  </si>
  <si>
    <r>
      <t>БР</t>
    </r>
    <r>
      <rPr>
        <vertAlign val="subscript"/>
        <sz val="11"/>
        <color theme="1"/>
        <rFont val="Calibri"/>
        <family val="2"/>
        <charset val="204"/>
        <scheme val="minor"/>
      </rPr>
      <t>ел</t>
    </r>
    <r>
      <rPr>
        <sz val="11"/>
        <color theme="1"/>
        <rFont val="Calibri"/>
        <family val="2"/>
        <charset val="204"/>
        <scheme val="minor"/>
      </rPr>
      <t xml:space="preserve"> =</t>
    </r>
  </si>
  <si>
    <t>дні</t>
  </si>
  <si>
    <r>
      <rPr>
        <vertAlign val="superscript"/>
        <sz val="11"/>
        <color theme="1"/>
        <rFont val="Calibri"/>
        <family val="2"/>
        <charset val="204"/>
        <scheme val="minor"/>
      </rPr>
      <t>о</t>
    </r>
    <r>
      <rPr>
        <sz val="11"/>
        <color theme="1"/>
        <rFont val="Calibri"/>
        <family val="2"/>
        <scheme val="minor"/>
      </rPr>
      <t>С</t>
    </r>
  </si>
  <si>
    <t>16(20-1,1)</t>
  </si>
  <si>
    <t xml:space="preserve"> п</t>
  </si>
  <si>
    <t>міс.</t>
  </si>
  <si>
    <t>Гкал</t>
  </si>
  <si>
    <r>
      <t xml:space="preserve">Фактична середня температура зовнішнього повітря, </t>
    </r>
    <r>
      <rPr>
        <vertAlign val="superscript"/>
        <sz val="10"/>
        <color theme="1"/>
        <rFont val="Calibri"/>
        <family val="2"/>
        <charset val="204"/>
        <scheme val="minor"/>
      </rPr>
      <t>о</t>
    </r>
    <r>
      <rPr>
        <sz val="10"/>
        <color theme="1"/>
        <rFont val="Calibri"/>
        <family val="2"/>
        <charset val="204"/>
        <scheme val="minor"/>
      </rPr>
      <t>С</t>
    </r>
  </si>
  <si>
    <t xml:space="preserve"> - базове  споживання теплової енергії за рік для якого здійснюється розрахунок економії, (за 2024 рік -  порахувати за формулою 3 Методики)</t>
  </si>
  <si>
    <t xml:space="preserve">525,2 х 1 х (0,394 + 0,416 + 0,458 + 0,394 + 0,354 + 0,356 + 0,41)   </t>
  </si>
  <si>
    <t>10(20-4,2)</t>
  </si>
  <si>
    <t>11(20-3,5)</t>
  </si>
  <si>
    <t>525,2 х 1 х (0,375 + 0,416 + 0,387 + 0,423 + 0,413 + 0,355 + 0,396)    =</t>
  </si>
  <si>
    <t xml:space="preserve"> =1542,87 Гкал</t>
  </si>
  <si>
    <t>1686,01 + 1481,7 + 1460,9</t>
  </si>
  <si>
    <t>9(20-4)</t>
  </si>
  <si>
    <r>
      <t>Q</t>
    </r>
    <r>
      <rPr>
        <vertAlign val="subscript"/>
        <sz val="12"/>
        <color theme="1"/>
        <rFont val="Calibri"/>
        <family val="2"/>
        <charset val="204"/>
        <scheme val="minor"/>
      </rPr>
      <t xml:space="preserve">річ </t>
    </r>
  </si>
  <si>
    <t xml:space="preserve"> - фактичне споживання теплової енергії за рік для якого здійснюється розрахунок економії при споживанні теплової енергії, 1387 Гкал (див.табл.)</t>
  </si>
  <si>
    <t>Базове річне споживання теплової енергії для потреб приготування гарячої води визначається за формулою:</t>
  </si>
  <si>
    <t xml:space="preserve"> -</t>
  </si>
  <si>
    <t>місячне споживання теплової енерггії для потреб приготування гарячої води, Гкал;</t>
  </si>
  <si>
    <t>кількість місяців споживання теплової енергії для потреб приготування гарячої води;</t>
  </si>
  <si>
    <t>Базове річне споживання теплової енергії, Гкал</t>
  </si>
  <si>
    <r>
      <t>k</t>
    </r>
    <r>
      <rPr>
        <vertAlign val="subscript"/>
        <sz val="11"/>
        <color theme="1"/>
        <rFont val="Calibri"/>
        <family val="2"/>
        <charset val="204"/>
        <scheme val="minor"/>
      </rPr>
      <t xml:space="preserve">ghw </t>
    </r>
    <r>
      <rPr>
        <sz val="11"/>
        <color theme="1"/>
        <rFont val="Calibri"/>
        <family val="2"/>
        <charset val="204"/>
        <scheme val="minor"/>
      </rPr>
      <t>=</t>
    </r>
  </si>
  <si>
    <t>751,2 Гкал</t>
  </si>
  <si>
    <t>741,4 Гкал</t>
  </si>
  <si>
    <t>735,1 Гкал</t>
  </si>
  <si>
    <r>
      <t>Базовий рівень енергетичної ефективності при споживання теплової енергії на опалення, БР</t>
    </r>
    <r>
      <rPr>
        <b/>
        <vertAlign val="subscript"/>
        <sz val="11"/>
        <color theme="1"/>
        <rFont val="Calibri"/>
        <family val="2"/>
        <charset val="204"/>
        <scheme val="minor"/>
      </rPr>
      <t>Q</t>
    </r>
    <r>
      <rPr>
        <b/>
        <sz val="11"/>
        <color theme="1"/>
        <rFont val="Calibri"/>
        <family val="2"/>
        <charset val="204"/>
        <scheme val="minor"/>
      </rPr>
      <t xml:space="preserve"> , Гкал</t>
    </r>
  </si>
  <si>
    <t xml:space="preserve"> = 742,56 Гкал</t>
  </si>
  <si>
    <t>751,2 + 741,4 + 735,1</t>
  </si>
  <si>
    <t>отримати результат</t>
  </si>
  <si>
    <r>
      <t>Відсоток економії при споживанні теплової енергії  на опалення (К</t>
    </r>
    <r>
      <rPr>
        <b/>
        <vertAlign val="subscript"/>
        <sz val="11"/>
        <color theme="1"/>
        <rFont val="Calibri"/>
        <family val="2"/>
        <charset val="204"/>
        <scheme val="minor"/>
      </rPr>
      <t>Q</t>
    </r>
    <r>
      <rPr>
        <b/>
        <sz val="11"/>
        <color theme="1"/>
        <rFont val="Calibri"/>
        <family val="2"/>
        <charset val="204"/>
        <scheme val="minor"/>
      </rPr>
      <t>), %</t>
    </r>
  </si>
  <si>
    <r>
      <t>Економія при споживаанні теплової енергії на опалення (Е</t>
    </r>
    <r>
      <rPr>
        <b/>
        <vertAlign val="subscript"/>
        <sz val="11"/>
        <color theme="1"/>
        <rFont val="Calibri"/>
        <family val="2"/>
        <charset val="204"/>
        <scheme val="minor"/>
      </rPr>
      <t>Q</t>
    </r>
    <r>
      <rPr>
        <b/>
        <sz val="11"/>
        <color theme="1"/>
        <rFont val="Calibri"/>
        <family val="2"/>
        <charset val="204"/>
        <scheme val="minor"/>
      </rPr>
      <t>), Гкал</t>
    </r>
  </si>
  <si>
    <t>середня температура зовнішнього повітря опалювального періоду (визначається за ДСТУ-Н Б В.1.1-27:2010) ;</t>
  </si>
  <si>
    <t>середня температура внутрішнього повітря для лікарні (визначається за Додатком до Методики);</t>
  </si>
  <si>
    <t>(відповідно до Методики визначення базового рівня енергетичної ефективності, затв. наказом Міністерства розвитку громад, територій та інфраструктури України від 14.12.2023 №1140 (далі - Методика))</t>
  </si>
  <si>
    <t xml:space="preserve"> -  базовий рівень енергоефективності при споживанні теплової енергії на опалення, Гкал</t>
  </si>
  <si>
    <t>2.2.</t>
  </si>
  <si>
    <r>
      <t>К</t>
    </r>
    <r>
      <rPr>
        <b/>
        <vertAlign val="subscript"/>
        <sz val="12"/>
        <color theme="1"/>
        <rFont val="Calibri"/>
        <family val="2"/>
        <charset val="204"/>
        <scheme val="minor"/>
      </rPr>
      <t>гвп</t>
    </r>
    <r>
      <rPr>
        <b/>
        <sz val="12"/>
        <color theme="1"/>
        <rFont val="Calibri"/>
        <family val="2"/>
        <charset val="204"/>
        <scheme val="minor"/>
      </rPr>
      <t>=</t>
    </r>
  </si>
  <si>
    <r>
      <t>БР</t>
    </r>
    <r>
      <rPr>
        <vertAlign val="subscript"/>
        <sz val="12"/>
        <color theme="1"/>
        <rFont val="Calibri"/>
        <family val="2"/>
        <charset val="204"/>
        <scheme val="minor"/>
      </rPr>
      <t>гвп</t>
    </r>
  </si>
  <si>
    <r>
      <t>БР</t>
    </r>
    <r>
      <rPr>
        <b/>
        <vertAlign val="subscript"/>
        <sz val="12"/>
        <color theme="1"/>
        <rFont val="Calibri"/>
        <family val="2"/>
        <charset val="204"/>
        <scheme val="minor"/>
      </rPr>
      <t>гвп</t>
    </r>
    <r>
      <rPr>
        <b/>
        <sz val="12"/>
        <color theme="1"/>
        <rFont val="Calibri"/>
        <family val="2"/>
        <charset val="204"/>
        <scheme val="minor"/>
      </rPr>
      <t xml:space="preserve"> - Q</t>
    </r>
    <r>
      <rPr>
        <b/>
        <vertAlign val="subscript"/>
        <sz val="12"/>
        <color theme="1"/>
        <rFont val="Calibri"/>
        <family val="2"/>
        <charset val="204"/>
        <scheme val="minor"/>
      </rPr>
      <t>б.гвп.річ</t>
    </r>
  </si>
  <si>
    <r>
      <t>Q</t>
    </r>
    <r>
      <rPr>
        <vertAlign val="subscript"/>
        <sz val="12"/>
        <color theme="1"/>
        <rFont val="Calibri"/>
        <family val="2"/>
        <charset val="204"/>
        <scheme val="minor"/>
      </rPr>
      <t>б.гвп.річ</t>
    </r>
  </si>
  <si>
    <t>):12х1х345 =</t>
  </si>
  <si>
    <t>723,75 Гкал</t>
  </si>
  <si>
    <r>
      <t>Економія при споживаанні теплової енергії на опалення(Е</t>
    </r>
    <r>
      <rPr>
        <vertAlign val="subscript"/>
        <sz val="11"/>
        <color theme="1"/>
        <rFont val="Calibri"/>
        <family val="2"/>
        <charset val="204"/>
        <scheme val="minor"/>
      </rPr>
      <t>Q</t>
    </r>
    <r>
      <rPr>
        <sz val="11"/>
        <color theme="1"/>
        <rFont val="Calibri"/>
        <family val="2"/>
        <scheme val="minor"/>
      </rPr>
      <t>) визначається за формулою:</t>
    </r>
  </si>
  <si>
    <t>2.2.2.</t>
  </si>
  <si>
    <t xml:space="preserve"> - фактичне споживання теплової енергії за рік для якого здійснюється розрахунок економії при споживанні теплової енергії, 724 Гкал (див.табл.)</t>
  </si>
  <si>
    <r>
      <t>Е</t>
    </r>
    <r>
      <rPr>
        <b/>
        <vertAlign val="subscript"/>
        <sz val="11"/>
        <color theme="1"/>
        <rFont val="Calibri"/>
        <family val="2"/>
        <charset val="204"/>
        <scheme val="minor"/>
      </rPr>
      <t>гвп</t>
    </r>
    <r>
      <rPr>
        <b/>
        <sz val="11"/>
        <color theme="1"/>
        <rFont val="Calibri"/>
        <family val="2"/>
        <charset val="204"/>
        <scheme val="minor"/>
      </rPr>
      <t xml:space="preserve"> =</t>
    </r>
  </si>
  <si>
    <r>
      <t>К</t>
    </r>
    <r>
      <rPr>
        <b/>
        <vertAlign val="subscript"/>
        <sz val="11"/>
        <color theme="1"/>
        <rFont val="Calibri"/>
        <family val="2"/>
        <charset val="204"/>
        <scheme val="minor"/>
      </rPr>
      <t>гвп</t>
    </r>
  </si>
  <si>
    <r>
      <t>х Q</t>
    </r>
    <r>
      <rPr>
        <b/>
        <vertAlign val="subscript"/>
        <sz val="11"/>
        <color theme="1"/>
        <rFont val="Calibri"/>
        <family val="2"/>
        <charset val="204"/>
        <scheme val="minor"/>
      </rPr>
      <t xml:space="preserve">гвп.річ     </t>
    </r>
    <r>
      <rPr>
        <b/>
        <sz val="11"/>
        <color theme="1"/>
        <rFont val="Calibri"/>
        <family val="2"/>
        <charset val="204"/>
        <scheme val="minor"/>
      </rPr>
      <t>=</t>
    </r>
  </si>
  <si>
    <r>
      <t>Q</t>
    </r>
    <r>
      <rPr>
        <vertAlign val="subscript"/>
        <sz val="12"/>
        <color theme="1"/>
        <rFont val="Calibri"/>
        <family val="2"/>
        <charset val="204"/>
        <scheme val="minor"/>
      </rPr>
      <t>гвп</t>
    </r>
    <r>
      <rPr>
        <sz val="12"/>
        <color theme="1"/>
        <rFont val="Calibri"/>
        <family val="2"/>
        <charset val="204"/>
        <scheme val="minor"/>
      </rPr>
      <t>.</t>
    </r>
    <r>
      <rPr>
        <vertAlign val="subscript"/>
        <sz val="12"/>
        <color theme="1"/>
        <rFont val="Calibri"/>
        <family val="2"/>
        <charset val="204"/>
        <scheme val="minor"/>
      </rPr>
      <t xml:space="preserve">річ </t>
    </r>
  </si>
  <si>
    <r>
      <t>К</t>
    </r>
    <r>
      <rPr>
        <b/>
        <vertAlign val="subscript"/>
        <sz val="11"/>
        <color theme="1"/>
        <rFont val="Calibri"/>
        <family val="2"/>
        <charset val="204"/>
        <scheme val="minor"/>
      </rPr>
      <t>гвп</t>
    </r>
    <r>
      <rPr>
        <b/>
        <sz val="11"/>
        <color theme="1"/>
        <rFont val="Calibri"/>
        <family val="2"/>
        <charset val="204"/>
        <scheme val="minor"/>
      </rPr>
      <t>=</t>
    </r>
  </si>
  <si>
    <t>742,56 - 723,75</t>
  </si>
  <si>
    <r>
      <t>в міжопалювальний період    Q</t>
    </r>
    <r>
      <rPr>
        <vertAlign val="subscript"/>
        <sz val="11"/>
        <color theme="1"/>
        <rFont val="Calibri"/>
        <family val="2"/>
        <charset val="204"/>
        <scheme val="minor"/>
      </rPr>
      <t>гвп</t>
    </r>
    <r>
      <rPr>
        <sz val="11"/>
        <color theme="1"/>
        <rFont val="Calibri"/>
        <family val="2"/>
        <charset val="204"/>
        <scheme val="minor"/>
      </rPr>
      <t xml:space="preserve"> = G</t>
    </r>
    <r>
      <rPr>
        <vertAlign val="subscript"/>
        <sz val="11"/>
        <color theme="1"/>
        <rFont val="Calibri"/>
        <family val="2"/>
        <charset val="204"/>
        <scheme val="minor"/>
      </rPr>
      <t>гвп</t>
    </r>
    <r>
      <rPr>
        <sz val="11"/>
        <color theme="1"/>
        <rFont val="Calibri"/>
        <family val="2"/>
        <charset val="204"/>
        <scheme val="minor"/>
      </rPr>
      <t xml:space="preserve"> х 0,048 Гкал/м3</t>
    </r>
  </si>
  <si>
    <r>
      <t>в опалювальний період            Q</t>
    </r>
    <r>
      <rPr>
        <vertAlign val="subscript"/>
        <sz val="11"/>
        <color theme="1"/>
        <rFont val="Calibri"/>
        <family val="2"/>
        <charset val="204"/>
        <scheme val="minor"/>
      </rPr>
      <t>гвп</t>
    </r>
    <r>
      <rPr>
        <sz val="11"/>
        <color theme="1"/>
        <rFont val="Calibri"/>
        <family val="2"/>
        <charset val="204"/>
        <scheme val="minor"/>
      </rPr>
      <t xml:space="preserve"> = G</t>
    </r>
    <r>
      <rPr>
        <vertAlign val="subscript"/>
        <sz val="11"/>
        <color theme="1"/>
        <rFont val="Calibri"/>
        <family val="2"/>
        <charset val="204"/>
        <scheme val="minor"/>
      </rPr>
      <t>гвп</t>
    </r>
    <r>
      <rPr>
        <sz val="11"/>
        <color theme="1"/>
        <rFont val="Calibri"/>
        <family val="2"/>
        <charset val="204"/>
        <scheme val="minor"/>
      </rPr>
      <t xml:space="preserve"> х 0,05Гкал/м3;</t>
    </r>
  </si>
  <si>
    <r>
      <t>Базове річне споживання  електричної енергії (W</t>
    </r>
    <r>
      <rPr>
        <b/>
        <vertAlign val="subscript"/>
        <sz val="11"/>
        <color theme="1"/>
        <rFont val="Calibri"/>
        <family val="2"/>
        <charset val="204"/>
        <scheme val="minor"/>
      </rPr>
      <t>б.ел.річ</t>
    </r>
    <r>
      <rPr>
        <b/>
        <sz val="11"/>
        <color theme="1"/>
        <rFont val="Calibri"/>
        <family val="2"/>
        <charset val="204"/>
        <scheme val="minor"/>
      </rPr>
      <t>), кВт*год</t>
    </r>
  </si>
  <si>
    <t>базове річне споживання теплової енергії на опалення за 3 попередні розрахункові роки</t>
  </si>
  <si>
    <t>1. Базовий рівень енергетичної ефективності при споживанні теплової енергіі для опалення, Гкал</t>
  </si>
  <si>
    <t>базове річне споживання теплової енергії для потреб приготування гарячої води за 3 попередні розрахункові роки</t>
  </si>
  <si>
    <t>базове річне споживання теплової енергії для потреб приготування гарячої води за звітний 2024 рік</t>
  </si>
  <si>
    <t>коефіцієнт врахування інших факторів впливу на споживання теплової енергії для потреб підігріву гарячої води (приймається від 0,8 до 1,2).</t>
  </si>
  <si>
    <t>базове річне споживання електричної енергії  за 3 попередні розрахункові роки</t>
  </si>
  <si>
    <r>
      <t>Базове річне споживання  електричної енергії (W</t>
    </r>
    <r>
      <rPr>
        <b/>
        <vertAlign val="subscript"/>
        <sz val="11"/>
        <color theme="1"/>
        <rFont val="Calibri"/>
        <family val="2"/>
        <charset val="204"/>
        <scheme val="minor"/>
      </rPr>
      <t>б.ел.річ</t>
    </r>
    <r>
      <rPr>
        <b/>
        <sz val="11"/>
        <color theme="1"/>
        <rFont val="Calibri"/>
        <family val="2"/>
        <charset val="204"/>
        <scheme val="minor"/>
      </rPr>
      <t>) визначається за формулою:</t>
    </r>
  </si>
  <si>
    <r>
      <t>де  W</t>
    </r>
    <r>
      <rPr>
        <vertAlign val="subscript"/>
        <sz val="11"/>
        <color theme="1"/>
        <rFont val="Calibri"/>
        <family val="2"/>
        <charset val="204"/>
        <scheme val="minor"/>
      </rPr>
      <t>ел.міс</t>
    </r>
  </si>
  <si>
    <t>фактичне споживання електричної енергії за місяць, що визначається за приладами обліку, кВт*год</t>
  </si>
  <si>
    <t>кількість місяців протягом яких відбувалось споживання ел.енергії;</t>
  </si>
  <si>
    <r>
      <t>k</t>
    </r>
    <r>
      <rPr>
        <vertAlign val="subscript"/>
        <sz val="11"/>
        <color theme="1"/>
        <rFont val="Calibri"/>
        <family val="2"/>
        <charset val="204"/>
        <scheme val="minor"/>
      </rPr>
      <t>е</t>
    </r>
    <r>
      <rPr>
        <sz val="11"/>
        <color theme="1"/>
        <rFont val="Calibri"/>
        <family val="2"/>
        <charset val="204"/>
        <scheme val="minor"/>
      </rPr>
      <t xml:space="preserve"> =</t>
    </r>
  </si>
  <si>
    <t>коефіцієнт врахування інших факторів впливу на споживання електроенергії (приймається від 0,8 до 1,2)</t>
  </si>
  <si>
    <t xml:space="preserve">n = </t>
  </si>
  <si>
    <t xml:space="preserve">  = 505029 кВт*год</t>
  </si>
  <si>
    <t>базове річне споживання електроенергії за звітний 2024 рік</t>
  </si>
  <si>
    <t xml:space="preserve"> =  502612 кВт*год</t>
  </si>
  <si>
    <t xml:space="preserve">    505029 + 502612 + 518822</t>
  </si>
  <si>
    <t>3.2.</t>
  </si>
  <si>
    <t>3.2.1.</t>
  </si>
  <si>
    <t>3.2.2.</t>
  </si>
  <si>
    <t>Визначення економії споживання електричної енергії за 2024 рік з використанням базового рівня енергетичної ефективності</t>
  </si>
  <si>
    <t>508821 кВт*год</t>
  </si>
  <si>
    <t>508,8 МВт*год</t>
  </si>
  <si>
    <r>
      <rPr>
        <b/>
        <sz val="12"/>
        <color theme="1"/>
        <rFont val="Calibri"/>
        <family val="2"/>
        <charset val="204"/>
        <scheme val="minor"/>
      </rPr>
      <t>БР</t>
    </r>
    <r>
      <rPr>
        <b/>
        <vertAlign val="subscript"/>
        <sz val="12"/>
        <color theme="1"/>
        <rFont val="Calibri"/>
        <family val="2"/>
        <charset val="204"/>
        <scheme val="minor"/>
      </rPr>
      <t>гвп</t>
    </r>
  </si>
  <si>
    <t>18,3 Гкал</t>
  </si>
  <si>
    <t xml:space="preserve"> -  базовий рівень енергоефективності при споживанні електричної енергії , КВт*год</t>
  </si>
  <si>
    <t xml:space="preserve"> - базове  споживання електричної енергії за рік для якого здійснюється розрахунок економії, (за 2024 рік -  порахувати за формулою 10 Методики)</t>
  </si>
  <si>
    <r>
      <t xml:space="preserve">      W</t>
    </r>
    <r>
      <rPr>
        <vertAlign val="subscript"/>
        <sz val="11"/>
        <color theme="1"/>
        <rFont val="Calibri"/>
        <family val="2"/>
        <charset val="204"/>
        <scheme val="minor"/>
      </rPr>
      <t xml:space="preserve">б.ел.річ </t>
    </r>
    <r>
      <rPr>
        <sz val="11"/>
        <color theme="1"/>
        <rFont val="Calibri"/>
        <family val="2"/>
        <charset val="204"/>
        <scheme val="minor"/>
      </rPr>
      <t>=        (</t>
    </r>
  </si>
  <si>
    <t>500572 кВт*год</t>
  </si>
  <si>
    <r>
      <t>БРел - W</t>
    </r>
    <r>
      <rPr>
        <b/>
        <vertAlign val="subscript"/>
        <sz val="11"/>
        <color theme="1"/>
        <rFont val="Calibri"/>
        <family val="2"/>
        <charset val="204"/>
        <scheme val="minor"/>
      </rPr>
      <t>б.ел.річ</t>
    </r>
  </si>
  <si>
    <r>
      <rPr>
        <b/>
        <sz val="11"/>
        <color theme="1"/>
        <rFont val="Calibri"/>
        <family val="2"/>
        <charset val="204"/>
        <scheme val="minor"/>
      </rPr>
      <t>Бр</t>
    </r>
    <r>
      <rPr>
        <b/>
        <vertAlign val="subscript"/>
        <sz val="11"/>
        <color theme="1"/>
        <rFont val="Calibri"/>
        <family val="2"/>
        <charset val="204"/>
        <scheme val="minor"/>
      </rPr>
      <t>ел</t>
    </r>
  </si>
  <si>
    <t>508821 - 500572</t>
  </si>
  <si>
    <r>
      <t>Економія при споживаанні електричної енергії (Е</t>
    </r>
    <r>
      <rPr>
        <vertAlign val="subscript"/>
        <sz val="11"/>
        <color theme="1"/>
        <rFont val="Calibri"/>
        <family val="2"/>
        <charset val="204"/>
        <scheme val="minor"/>
      </rPr>
      <t>ел</t>
    </r>
    <r>
      <rPr>
        <sz val="11"/>
        <color theme="1"/>
        <rFont val="Calibri"/>
        <family val="2"/>
        <scheme val="minor"/>
      </rPr>
      <t>) визначається за формулою:</t>
    </r>
  </si>
  <si>
    <r>
      <t>К</t>
    </r>
    <r>
      <rPr>
        <b/>
        <vertAlign val="subscript"/>
        <sz val="11"/>
        <color theme="1"/>
        <rFont val="Calibri"/>
        <family val="2"/>
        <charset val="204"/>
        <scheme val="minor"/>
      </rPr>
      <t>ел</t>
    </r>
    <r>
      <rPr>
        <b/>
        <sz val="11"/>
        <color theme="1"/>
        <rFont val="Calibri"/>
        <family val="2"/>
        <charset val="204"/>
        <scheme val="minor"/>
      </rPr>
      <t xml:space="preserve"> =</t>
    </r>
  </si>
  <si>
    <r>
      <t>Е</t>
    </r>
    <r>
      <rPr>
        <b/>
        <vertAlign val="subscript"/>
        <sz val="11"/>
        <color theme="1"/>
        <rFont val="Calibri"/>
        <family val="2"/>
        <charset val="204"/>
        <scheme val="minor"/>
      </rPr>
      <t>ел</t>
    </r>
    <r>
      <rPr>
        <b/>
        <sz val="11"/>
        <color theme="1"/>
        <rFont val="Calibri"/>
        <family val="2"/>
        <charset val="204"/>
        <scheme val="minor"/>
      </rPr>
      <t xml:space="preserve"> =</t>
    </r>
  </si>
  <si>
    <r>
      <t>К</t>
    </r>
    <r>
      <rPr>
        <b/>
        <vertAlign val="subscript"/>
        <sz val="11"/>
        <color theme="1"/>
        <rFont val="Calibri"/>
        <family val="2"/>
        <charset val="204"/>
        <scheme val="minor"/>
      </rPr>
      <t>ел</t>
    </r>
  </si>
  <si>
    <r>
      <t>х W</t>
    </r>
    <r>
      <rPr>
        <b/>
        <vertAlign val="subscript"/>
        <sz val="11"/>
        <color theme="1"/>
        <rFont val="Calibri"/>
        <family val="2"/>
        <charset val="204"/>
        <scheme val="minor"/>
      </rPr>
      <t xml:space="preserve">ел.річ     </t>
    </r>
    <r>
      <rPr>
        <b/>
        <sz val="11"/>
        <color theme="1"/>
        <rFont val="Calibri"/>
        <family val="2"/>
        <charset val="204"/>
        <scheme val="minor"/>
      </rPr>
      <t>=</t>
    </r>
  </si>
  <si>
    <r>
      <t>W</t>
    </r>
    <r>
      <rPr>
        <vertAlign val="subscript"/>
        <sz val="12"/>
        <color theme="1"/>
        <rFont val="Calibri"/>
        <family val="2"/>
        <charset val="204"/>
        <scheme val="minor"/>
      </rPr>
      <t xml:space="preserve">ел.річ </t>
    </r>
  </si>
  <si>
    <t xml:space="preserve"> - фактичне споживання електричної енергії за рік для якого здійснюється розрахунок економії при споживанні, 500435 кВт*год (див.табл.)</t>
  </si>
  <si>
    <t>17604 кВт*год</t>
  </si>
  <si>
    <r>
      <t>Базове річне споживання електричної енергії  (W</t>
    </r>
    <r>
      <rPr>
        <b/>
        <vertAlign val="subscript"/>
        <sz val="11"/>
        <color theme="1"/>
        <rFont val="Calibri"/>
        <family val="2"/>
        <charset val="204"/>
        <scheme val="minor"/>
      </rPr>
      <t>б.ел.річ</t>
    </r>
    <r>
      <rPr>
        <b/>
        <sz val="11"/>
        <color theme="1"/>
        <rFont val="Calibri"/>
        <family val="2"/>
        <charset val="204"/>
        <scheme val="minor"/>
      </rPr>
      <t>), кВт*год</t>
    </r>
  </si>
  <si>
    <r>
      <t>Відсоток економії при споживанні електричної енергії   (К</t>
    </r>
    <r>
      <rPr>
        <b/>
        <vertAlign val="subscript"/>
        <sz val="11"/>
        <color theme="1"/>
        <rFont val="Calibri"/>
        <family val="2"/>
        <charset val="204"/>
        <scheme val="minor"/>
      </rPr>
      <t>ел</t>
    </r>
    <r>
      <rPr>
        <b/>
        <sz val="11"/>
        <color theme="1"/>
        <rFont val="Calibri"/>
        <family val="2"/>
        <charset val="204"/>
        <scheme val="minor"/>
      </rPr>
      <t>), %</t>
    </r>
  </si>
  <si>
    <r>
      <t>Економія при споживаанні електричної енергії (Е</t>
    </r>
    <r>
      <rPr>
        <b/>
        <vertAlign val="subscript"/>
        <sz val="11"/>
        <color theme="1"/>
        <rFont val="Calibri"/>
        <family val="2"/>
        <charset val="204"/>
        <scheme val="minor"/>
      </rPr>
      <t>ел</t>
    </r>
    <r>
      <rPr>
        <b/>
        <sz val="11"/>
        <color theme="1"/>
        <rFont val="Calibri"/>
        <family val="2"/>
        <charset val="204"/>
        <scheme val="minor"/>
      </rPr>
      <t>),кВт*год</t>
    </r>
  </si>
  <si>
    <t xml:space="preserve">  +</t>
  </si>
  <si>
    <t xml:space="preserve"> )</t>
  </si>
  <si>
    <t>базове річне споживання холодної води  за 3 попередні розрахункові роки</t>
  </si>
  <si>
    <r>
      <t>Базове річне споживання  холодної води (G</t>
    </r>
    <r>
      <rPr>
        <b/>
        <vertAlign val="subscript"/>
        <sz val="11"/>
        <color theme="1"/>
        <rFont val="Calibri"/>
        <family val="2"/>
        <charset val="204"/>
        <scheme val="minor"/>
      </rPr>
      <t>б.хвп.річ</t>
    </r>
    <r>
      <rPr>
        <b/>
        <sz val="11"/>
        <color theme="1"/>
        <rFont val="Calibri"/>
        <family val="2"/>
        <charset val="204"/>
        <scheme val="minor"/>
      </rPr>
      <t>), м3</t>
    </r>
  </si>
  <si>
    <r>
      <t>Базовий рівень енергетичної ефективності при споживанні холодної води, БР</t>
    </r>
    <r>
      <rPr>
        <b/>
        <vertAlign val="subscript"/>
        <sz val="11"/>
        <color theme="1"/>
        <rFont val="Calibri"/>
        <family val="2"/>
        <charset val="204"/>
        <scheme val="minor"/>
      </rPr>
      <t>хвп</t>
    </r>
    <r>
      <rPr>
        <b/>
        <sz val="11"/>
        <color theme="1"/>
        <rFont val="Calibri"/>
        <family val="2"/>
        <charset val="204"/>
        <scheme val="minor"/>
      </rPr>
      <t xml:space="preserve"> , м3</t>
    </r>
  </si>
  <si>
    <r>
      <t>Відсоток економії при споживанні холодної води   (К</t>
    </r>
    <r>
      <rPr>
        <b/>
        <vertAlign val="subscript"/>
        <sz val="11"/>
        <color theme="1"/>
        <rFont val="Calibri"/>
        <family val="2"/>
        <charset val="204"/>
        <scheme val="minor"/>
      </rPr>
      <t>хвп</t>
    </r>
    <r>
      <rPr>
        <b/>
        <sz val="11"/>
        <color theme="1"/>
        <rFont val="Calibri"/>
        <family val="2"/>
        <charset val="204"/>
        <scheme val="minor"/>
      </rPr>
      <t>), %</t>
    </r>
  </si>
  <si>
    <r>
      <t>Економія при споживанні холодної води (Е</t>
    </r>
    <r>
      <rPr>
        <b/>
        <vertAlign val="subscript"/>
        <sz val="11"/>
        <color theme="1"/>
        <rFont val="Calibri"/>
        <family val="2"/>
        <charset val="204"/>
        <scheme val="minor"/>
      </rPr>
      <t>хвп</t>
    </r>
    <r>
      <rPr>
        <b/>
        <sz val="11"/>
        <color theme="1"/>
        <rFont val="Calibri"/>
        <family val="2"/>
        <charset val="204"/>
        <scheme val="minor"/>
      </rPr>
      <t>),м3</t>
    </r>
  </si>
  <si>
    <r>
      <t>2.Базовий рівень енергетичної ефективності при споживанні холодної води, м</t>
    </r>
    <r>
      <rPr>
        <b/>
        <vertAlign val="superscript"/>
        <sz val="14"/>
        <color theme="1"/>
        <rFont val="Calibri"/>
        <family val="2"/>
        <charset val="204"/>
        <scheme val="minor"/>
      </rPr>
      <t>3</t>
    </r>
  </si>
  <si>
    <r>
      <t>Базове річне споживання  холодної води (G</t>
    </r>
    <r>
      <rPr>
        <b/>
        <vertAlign val="subscript"/>
        <sz val="11"/>
        <color theme="1"/>
        <rFont val="Calibri"/>
        <family val="2"/>
        <charset val="204"/>
        <scheme val="minor"/>
      </rPr>
      <t>б.хвп.річ</t>
    </r>
    <r>
      <rPr>
        <b/>
        <sz val="11"/>
        <color theme="1"/>
        <rFont val="Calibri"/>
        <family val="2"/>
        <charset val="204"/>
        <scheme val="minor"/>
      </rPr>
      <t>) визначається за формулою:</t>
    </r>
  </si>
  <si>
    <r>
      <t>G</t>
    </r>
    <r>
      <rPr>
        <vertAlign val="subscript"/>
        <sz val="11"/>
        <color theme="1"/>
        <rFont val="Calibri"/>
        <family val="2"/>
        <charset val="204"/>
        <scheme val="minor"/>
      </rPr>
      <t>б.хвп.річ</t>
    </r>
    <r>
      <rPr>
        <sz val="11"/>
        <color theme="1"/>
        <rFont val="Calibri"/>
        <family val="2"/>
        <scheme val="minor"/>
      </rPr>
      <t xml:space="preserve"> =</t>
    </r>
  </si>
  <si>
    <r>
      <rPr>
        <sz val="11"/>
        <color theme="1"/>
        <rFont val="Calibri"/>
        <family val="2"/>
        <charset val="204"/>
        <scheme val="minor"/>
      </rPr>
      <t>G</t>
    </r>
    <r>
      <rPr>
        <vertAlign val="subscript"/>
        <sz val="11"/>
        <color theme="1"/>
        <rFont val="Calibri"/>
        <family val="2"/>
        <charset val="204"/>
        <scheme val="minor"/>
      </rPr>
      <t>хвп.міс</t>
    </r>
  </si>
  <si>
    <r>
      <t>k</t>
    </r>
    <r>
      <rPr>
        <vertAlign val="subscript"/>
        <sz val="11"/>
        <color theme="1"/>
        <rFont val="Calibri"/>
        <family val="2"/>
        <charset val="204"/>
        <scheme val="minor"/>
      </rPr>
      <t>cw</t>
    </r>
    <r>
      <rPr>
        <sz val="11"/>
        <color theme="1"/>
        <rFont val="Calibri"/>
        <family val="2"/>
        <charset val="204"/>
        <scheme val="minor"/>
      </rPr>
      <t xml:space="preserve"> =</t>
    </r>
  </si>
  <si>
    <t>коефіцієнт врахування інших факторів впливу на споживання холодної води (приймається від 0,8 до 1,2)</t>
  </si>
  <si>
    <r>
      <t>х  k</t>
    </r>
    <r>
      <rPr>
        <vertAlign val="subscript"/>
        <sz val="11"/>
        <color theme="1"/>
        <rFont val="Calibri"/>
        <family val="2"/>
        <charset val="204"/>
        <scheme val="minor"/>
      </rPr>
      <t>cw</t>
    </r>
    <r>
      <rPr>
        <sz val="11"/>
        <color theme="1"/>
        <rFont val="Calibri"/>
        <family val="2"/>
        <scheme val="minor"/>
      </rPr>
      <t xml:space="preserve"> х</t>
    </r>
  </si>
  <si>
    <r>
      <t>де G</t>
    </r>
    <r>
      <rPr>
        <vertAlign val="subscript"/>
        <sz val="11"/>
        <color theme="1"/>
        <rFont val="Calibri"/>
        <family val="2"/>
        <charset val="204"/>
        <scheme val="minor"/>
      </rPr>
      <t>хвп.міс</t>
    </r>
  </si>
  <si>
    <t>кількість місяців протягом яких відбувалось споживання холодної води;</t>
  </si>
  <si>
    <t>кількість днів роботи будівлі у місяці протягом яких відбувалось споживання холодної води;</t>
  </si>
  <si>
    <r>
      <t xml:space="preserve">     G</t>
    </r>
    <r>
      <rPr>
        <vertAlign val="subscript"/>
        <sz val="11"/>
        <color theme="1"/>
        <rFont val="Calibri"/>
        <family val="2"/>
        <charset val="204"/>
        <scheme val="minor"/>
      </rPr>
      <t>б.хвп.річ</t>
    </r>
    <r>
      <rPr>
        <sz val="11"/>
        <color theme="1"/>
        <rFont val="Calibri"/>
        <family val="2"/>
        <scheme val="minor"/>
      </rPr>
      <t xml:space="preserve"> =    (</t>
    </r>
  </si>
  <si>
    <r>
      <t xml:space="preserve">      G</t>
    </r>
    <r>
      <rPr>
        <vertAlign val="subscript"/>
        <sz val="11"/>
        <color theme="1"/>
        <rFont val="Calibri"/>
        <family val="2"/>
        <charset val="204"/>
        <scheme val="minor"/>
      </rPr>
      <t>б.хвп.річ</t>
    </r>
    <r>
      <rPr>
        <sz val="11"/>
        <color theme="1"/>
        <rFont val="Calibri"/>
        <family val="2"/>
        <scheme val="minor"/>
      </rPr>
      <t xml:space="preserve"> =    (</t>
    </r>
  </si>
  <si>
    <r>
      <t xml:space="preserve">  = 33812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</si>
  <si>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r>
      <t xml:space="preserve"> =  34883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</si>
  <si>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r>
      <t xml:space="preserve"> =  33619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</si>
  <si>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r>
      <t>БР</t>
    </r>
    <r>
      <rPr>
        <vertAlign val="subscript"/>
        <sz val="11"/>
        <color theme="1"/>
        <rFont val="Calibri"/>
        <family val="2"/>
        <charset val="204"/>
        <scheme val="minor"/>
      </rPr>
      <t>хвп</t>
    </r>
    <r>
      <rPr>
        <sz val="11"/>
        <color theme="1"/>
        <rFont val="Calibri"/>
        <family val="2"/>
        <charset val="204"/>
        <scheme val="minor"/>
      </rPr>
      <t xml:space="preserve"> =</t>
    </r>
  </si>
  <si>
    <t xml:space="preserve">    33812 + 34883 + 33619</t>
  </si>
  <si>
    <r>
      <t xml:space="preserve"> = 34105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</si>
  <si>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r>
      <t>2.1.Базовий рівень енергетичної ефективності при споживанні холодної води, м</t>
    </r>
    <r>
      <rPr>
        <b/>
        <vertAlign val="superscript"/>
        <sz val="12"/>
        <color theme="1"/>
        <rFont val="Calibri"/>
        <family val="2"/>
        <charset val="204"/>
        <scheme val="minor"/>
      </rPr>
      <t>3</t>
    </r>
  </si>
  <si>
    <t>3.Базовий рівень енергетичної ефективності при споживання теплової енергії для потреб приготування гарячої води, Гкал</t>
  </si>
  <si>
    <t>4.1.Базовий рівень енергетичної ефективності при споживанні електричної енергії, кВт*год</t>
  </si>
  <si>
    <t>4.2.</t>
  </si>
  <si>
    <t>4.2.1.</t>
  </si>
  <si>
    <t>4.2.2.</t>
  </si>
  <si>
    <t>Визначення економії споживання холодної води за 2024 рік з використанням базового рівня енергетичної ефективності</t>
  </si>
  <si>
    <r>
      <t>К</t>
    </r>
    <r>
      <rPr>
        <b/>
        <vertAlign val="subscript"/>
        <sz val="11"/>
        <color theme="1"/>
        <rFont val="Calibri"/>
        <family val="2"/>
        <charset val="204"/>
        <scheme val="minor"/>
      </rPr>
      <t>хвп</t>
    </r>
    <r>
      <rPr>
        <b/>
        <sz val="11"/>
        <color theme="1"/>
        <rFont val="Calibri"/>
        <family val="2"/>
        <charset val="204"/>
        <scheme val="minor"/>
      </rPr>
      <t xml:space="preserve"> =</t>
    </r>
  </si>
  <si>
    <r>
      <t>БР</t>
    </r>
    <r>
      <rPr>
        <b/>
        <vertAlign val="subscript"/>
        <sz val="11"/>
        <color theme="1"/>
        <rFont val="Calibri"/>
        <family val="2"/>
        <charset val="204"/>
        <scheme val="minor"/>
      </rPr>
      <t>хвп</t>
    </r>
  </si>
  <si>
    <r>
      <t>БР</t>
    </r>
    <r>
      <rPr>
        <b/>
        <vertAlign val="subscript"/>
        <sz val="11"/>
        <color theme="1"/>
        <rFont val="Calibri"/>
        <family val="2"/>
        <charset val="204"/>
        <scheme val="minor"/>
      </rPr>
      <t>хвп</t>
    </r>
    <r>
      <rPr>
        <b/>
        <sz val="11"/>
        <color theme="1"/>
        <rFont val="Calibri"/>
        <family val="2"/>
        <charset val="204"/>
        <scheme val="minor"/>
      </rPr>
      <t xml:space="preserve"> - G</t>
    </r>
    <r>
      <rPr>
        <b/>
        <vertAlign val="subscript"/>
        <sz val="11"/>
        <color theme="1"/>
        <rFont val="Calibri"/>
        <family val="2"/>
        <charset val="204"/>
        <scheme val="minor"/>
      </rPr>
      <t>б.хвп.річ</t>
    </r>
  </si>
  <si>
    <t xml:space="preserve"> -  базовий рівень енергоефективності при споживанні холодної води , м3</t>
  </si>
  <si>
    <r>
      <rPr>
        <sz val="12"/>
        <color theme="1"/>
        <rFont val="Calibri"/>
        <family val="2"/>
        <charset val="204"/>
        <scheme val="minor"/>
      </rPr>
      <t>G</t>
    </r>
    <r>
      <rPr>
        <vertAlign val="subscript"/>
        <sz val="12"/>
        <color theme="1"/>
        <rFont val="Calibri"/>
        <family val="2"/>
        <charset val="204"/>
        <scheme val="minor"/>
      </rPr>
      <t>б.хвп.річ</t>
    </r>
  </si>
  <si>
    <r>
      <t>БР</t>
    </r>
    <r>
      <rPr>
        <vertAlign val="subscript"/>
        <sz val="12"/>
        <color theme="1"/>
        <rFont val="Calibri"/>
        <family val="2"/>
        <charset val="204"/>
        <scheme val="minor"/>
      </rPr>
      <t>хвп</t>
    </r>
  </si>
  <si>
    <r>
      <t xml:space="preserve">     G</t>
    </r>
    <r>
      <rPr>
        <vertAlign val="subscript"/>
        <sz val="11"/>
        <color theme="1"/>
        <rFont val="Calibri"/>
        <family val="2"/>
        <charset val="204"/>
        <scheme val="minor"/>
      </rPr>
      <t xml:space="preserve">б.хвп.річ </t>
    </r>
    <r>
      <rPr>
        <sz val="11"/>
        <color theme="1"/>
        <rFont val="Calibri"/>
        <family val="2"/>
        <charset val="204"/>
        <scheme val="minor"/>
      </rPr>
      <t>=        (</t>
    </r>
  </si>
  <si>
    <r>
      <t>31952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</si>
  <si>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>34105 - 31952</t>
  </si>
  <si>
    <r>
      <t>Е</t>
    </r>
    <r>
      <rPr>
        <b/>
        <vertAlign val="subscript"/>
        <sz val="11"/>
        <color theme="1"/>
        <rFont val="Calibri"/>
        <family val="2"/>
        <charset val="204"/>
        <scheme val="minor"/>
      </rPr>
      <t>хвп</t>
    </r>
    <r>
      <rPr>
        <b/>
        <sz val="11"/>
        <color theme="1"/>
        <rFont val="Calibri"/>
        <family val="2"/>
        <charset val="204"/>
        <scheme val="minor"/>
      </rPr>
      <t xml:space="preserve"> =</t>
    </r>
  </si>
  <si>
    <r>
      <t>К</t>
    </r>
    <r>
      <rPr>
        <b/>
        <vertAlign val="subscript"/>
        <sz val="11"/>
        <color theme="1"/>
        <rFont val="Calibri"/>
        <family val="2"/>
        <charset val="204"/>
        <scheme val="minor"/>
      </rPr>
      <t>хвп</t>
    </r>
  </si>
  <si>
    <r>
      <t>х G</t>
    </r>
    <r>
      <rPr>
        <b/>
        <vertAlign val="subscript"/>
        <sz val="11"/>
        <color theme="1"/>
        <rFont val="Calibri"/>
        <family val="2"/>
        <charset val="204"/>
        <scheme val="minor"/>
      </rPr>
      <t xml:space="preserve">хвп.річ     </t>
    </r>
    <r>
      <rPr>
        <b/>
        <sz val="11"/>
        <color theme="1"/>
        <rFont val="Calibri"/>
        <family val="2"/>
        <charset val="204"/>
        <scheme val="minor"/>
      </rPr>
      <t>=</t>
    </r>
  </si>
  <si>
    <r>
      <rPr>
        <sz val="12"/>
        <color theme="1"/>
        <rFont val="Calibri"/>
        <family val="2"/>
        <charset val="204"/>
        <scheme val="minor"/>
      </rPr>
      <t>G</t>
    </r>
    <r>
      <rPr>
        <vertAlign val="subscript"/>
        <sz val="12"/>
        <color theme="1"/>
        <rFont val="Calibri"/>
        <family val="2"/>
        <charset val="204"/>
        <scheme val="minor"/>
      </rPr>
      <t xml:space="preserve">хвп.річ </t>
    </r>
  </si>
  <si>
    <t xml:space="preserve"> - фактичне споживання холодної води за рік для якого здійснюється розрахунок економії при споживанні, 31942 м3 (див.табл.)</t>
  </si>
  <si>
    <t>2016 м3</t>
  </si>
  <si>
    <t>базове річне споживання холодної води за звітний 2024 рік</t>
  </si>
  <si>
    <r>
      <t>Відсоток економії при споживанні холодної води (К</t>
    </r>
    <r>
      <rPr>
        <vertAlign val="subscript"/>
        <sz val="12"/>
        <color theme="1"/>
        <rFont val="Calibri"/>
        <family val="2"/>
        <charset val="204"/>
        <scheme val="minor"/>
      </rPr>
      <t>хвп</t>
    </r>
    <r>
      <rPr>
        <sz val="12"/>
        <color theme="1"/>
        <rFont val="Calibri"/>
        <family val="2"/>
        <scheme val="minor"/>
      </rPr>
      <t>), визначається за формулою:</t>
    </r>
  </si>
  <si>
    <r>
      <t>Економія при споживаанні холодної води (Е</t>
    </r>
    <r>
      <rPr>
        <vertAlign val="subscript"/>
        <sz val="11"/>
        <color theme="1"/>
        <rFont val="Calibri"/>
        <family val="2"/>
        <charset val="204"/>
        <scheme val="minor"/>
      </rPr>
      <t>хвп</t>
    </r>
    <r>
      <rPr>
        <sz val="11"/>
        <color theme="1"/>
        <rFont val="Calibri"/>
        <family val="2"/>
        <scheme val="minor"/>
      </rPr>
      <t>) визначається за формулою:</t>
    </r>
  </si>
  <si>
    <t>кількістть днів у місяці споживання теплової енергії для потреб приготування гарячої води;</t>
  </si>
  <si>
    <t>Визначення економії споживання теплової енергії для потреб приготування гарячої води за 2024 рік з використанням базового рівня енергетичної ефективності</t>
  </si>
  <si>
    <t>3.1. Базовий рівень енергетичної ефективності при споживанні теплової енергії для потреб приготування гарячої води, МВтгод/рік:</t>
  </si>
  <si>
    <t>базове річне споживання природного газу за 3 попередні розрахункові роки</t>
  </si>
  <si>
    <r>
      <t>Економія при споживаанні природного газу (Е</t>
    </r>
    <r>
      <rPr>
        <b/>
        <vertAlign val="subscript"/>
        <sz val="11"/>
        <color theme="1"/>
        <rFont val="Calibri"/>
        <family val="2"/>
        <charset val="204"/>
        <scheme val="minor"/>
      </rPr>
      <t>газ</t>
    </r>
    <r>
      <rPr>
        <b/>
        <sz val="11"/>
        <color theme="1"/>
        <rFont val="Calibri"/>
        <family val="2"/>
        <charset val="204"/>
        <scheme val="minor"/>
      </rPr>
      <t>), м3</t>
    </r>
  </si>
  <si>
    <r>
      <t>Відсоток економії при споживанні природного газу (К</t>
    </r>
    <r>
      <rPr>
        <b/>
        <vertAlign val="subscript"/>
        <sz val="11"/>
        <color theme="1"/>
        <rFont val="Calibri"/>
        <family val="2"/>
        <charset val="204"/>
        <scheme val="minor"/>
      </rPr>
      <t>газ</t>
    </r>
    <r>
      <rPr>
        <b/>
        <sz val="11"/>
        <color theme="1"/>
        <rFont val="Calibri"/>
        <family val="2"/>
        <charset val="204"/>
        <scheme val="minor"/>
      </rPr>
      <t>), %</t>
    </r>
  </si>
  <si>
    <t xml:space="preserve"> Базове річне споживання природного газу визначається за формулою:</t>
  </si>
  <si>
    <r>
      <t>G</t>
    </r>
    <r>
      <rPr>
        <vertAlign val="subscript"/>
        <sz val="11"/>
        <color theme="1"/>
        <rFont val="Calibri"/>
        <family val="2"/>
        <charset val="204"/>
        <scheme val="minor"/>
      </rPr>
      <t xml:space="preserve">б.газ річ </t>
    </r>
    <r>
      <rPr>
        <sz val="11"/>
        <color theme="1"/>
        <rFont val="Calibri"/>
        <family val="2"/>
        <charset val="204"/>
        <scheme val="minor"/>
      </rPr>
      <t>=</t>
    </r>
  </si>
  <si>
    <t>базове річне споживання природного газу за звітний 2024 рік</t>
  </si>
  <si>
    <r>
      <t xml:space="preserve"> х k</t>
    </r>
    <r>
      <rPr>
        <vertAlign val="subscript"/>
        <sz val="11"/>
        <color theme="1"/>
        <rFont val="Calibri"/>
        <family val="2"/>
        <charset val="204"/>
        <scheme val="minor"/>
      </rPr>
      <t>g</t>
    </r>
    <r>
      <rPr>
        <sz val="11"/>
        <color theme="1"/>
        <rFont val="Calibri"/>
        <family val="2"/>
        <charset val="204"/>
        <scheme val="minor"/>
      </rPr>
      <t xml:space="preserve"> х </t>
    </r>
  </si>
  <si>
    <r>
      <rPr>
        <sz val="11"/>
        <color theme="1"/>
        <rFont val="Calibri"/>
        <family val="2"/>
        <charset val="204"/>
        <scheme val="minor"/>
      </rPr>
      <t>G</t>
    </r>
    <r>
      <rPr>
        <vertAlign val="subscript"/>
        <sz val="11"/>
        <color theme="1"/>
        <rFont val="Calibri"/>
        <family val="2"/>
        <charset val="204"/>
        <scheme val="minor"/>
      </rPr>
      <t>газ міс</t>
    </r>
  </si>
  <si>
    <t>коефіцієнт врахування інших факторів впливу на споживання природного газу (приймається від 0,8 до 1,2).</t>
  </si>
  <si>
    <t>кількість місяців опалювального періоду, в яких більше 9 днів відбувалось споживання природного газу;</t>
  </si>
  <si>
    <r>
      <t>G</t>
    </r>
    <r>
      <rPr>
        <vertAlign val="subscript"/>
        <sz val="11"/>
        <color theme="1"/>
        <rFont val="Calibri"/>
        <family val="2"/>
        <charset val="204"/>
        <scheme val="minor"/>
      </rPr>
      <t>б.газ річ</t>
    </r>
    <r>
      <rPr>
        <sz val="11"/>
        <color theme="1"/>
        <rFont val="Calibri"/>
        <family val="2"/>
        <scheme val="minor"/>
      </rPr>
      <t xml:space="preserve"> =</t>
    </r>
  </si>
  <si>
    <r>
      <t>К</t>
    </r>
    <r>
      <rPr>
        <b/>
        <vertAlign val="subscript"/>
        <sz val="11"/>
        <color theme="1"/>
        <rFont val="Calibri"/>
        <family val="2"/>
        <charset val="204"/>
        <scheme val="minor"/>
      </rPr>
      <t>газ</t>
    </r>
    <r>
      <rPr>
        <b/>
        <sz val="11"/>
        <color theme="1"/>
        <rFont val="Calibri"/>
        <family val="2"/>
        <charset val="204"/>
        <scheme val="minor"/>
      </rPr>
      <t>=</t>
    </r>
  </si>
  <si>
    <t xml:space="preserve"> -  базовий рівень енергоефективності при споживанні природного газу, м3</t>
  </si>
  <si>
    <t xml:space="preserve"> - базове  споживання природного газу за рік для якого здійснюється розрахунок економії, (за 2024 рік -  порахувати за формулою 12 Методики)</t>
  </si>
  <si>
    <r>
      <t>БР</t>
    </r>
    <r>
      <rPr>
        <vertAlign val="subscript"/>
        <sz val="11"/>
        <color theme="1"/>
        <rFont val="Calibri"/>
        <family val="2"/>
        <charset val="204"/>
        <scheme val="minor"/>
      </rPr>
      <t>газ</t>
    </r>
    <r>
      <rPr>
        <sz val="11"/>
        <color theme="1"/>
        <rFont val="Calibri"/>
        <family val="2"/>
        <charset val="204"/>
        <scheme val="minor"/>
      </rPr>
      <t xml:space="preserve"> =</t>
    </r>
  </si>
  <si>
    <r>
      <t>Е</t>
    </r>
    <r>
      <rPr>
        <b/>
        <vertAlign val="subscript"/>
        <sz val="11"/>
        <color theme="1"/>
        <rFont val="Calibri"/>
        <family val="2"/>
        <charset val="204"/>
        <scheme val="minor"/>
      </rPr>
      <t>газ</t>
    </r>
    <r>
      <rPr>
        <b/>
        <sz val="11"/>
        <color theme="1"/>
        <rFont val="Calibri"/>
        <family val="2"/>
        <charset val="204"/>
        <scheme val="minor"/>
      </rPr>
      <t xml:space="preserve"> =</t>
    </r>
  </si>
  <si>
    <r>
      <t>х G</t>
    </r>
    <r>
      <rPr>
        <b/>
        <vertAlign val="subscript"/>
        <sz val="11"/>
        <color theme="1"/>
        <rFont val="Calibri"/>
        <family val="2"/>
        <charset val="204"/>
        <scheme val="minor"/>
      </rPr>
      <t>газ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vertAlign val="subscript"/>
        <sz val="11"/>
        <color theme="1"/>
        <rFont val="Calibri"/>
        <family val="2"/>
        <charset val="204"/>
        <scheme val="minor"/>
      </rPr>
      <t xml:space="preserve">річ     </t>
    </r>
    <r>
      <rPr>
        <b/>
        <sz val="11"/>
        <color theme="1"/>
        <rFont val="Calibri"/>
        <family val="2"/>
        <charset val="204"/>
        <scheme val="minor"/>
      </rPr>
      <t>=</t>
    </r>
  </si>
  <si>
    <t>31(20-(-3,8))</t>
  </si>
  <si>
    <t>Визначення економії споживання природного газу за 2024 рік з використанням базового рівня енергетичної ефективності</t>
  </si>
  <si>
    <t>Базовий рівень енергетичної ефективності при споживанні природного газу визначається за формулою:</t>
  </si>
  <si>
    <r>
      <t>Відсоток економії при споживанні природного газу (К</t>
    </r>
    <r>
      <rPr>
        <vertAlign val="subscript"/>
        <sz val="11"/>
        <color theme="1"/>
        <rFont val="Calibri"/>
        <family val="2"/>
        <charset val="204"/>
        <scheme val="minor"/>
      </rPr>
      <t>газ</t>
    </r>
    <r>
      <rPr>
        <sz val="11"/>
        <color theme="1"/>
        <rFont val="Calibri"/>
        <family val="2"/>
        <charset val="204"/>
        <scheme val="minor"/>
      </rPr>
      <t>), визначається за формулою:</t>
    </r>
  </si>
  <si>
    <r>
      <rPr>
        <sz val="11"/>
        <color theme="1"/>
        <rFont val="Calibri"/>
        <family val="2"/>
        <charset val="204"/>
        <scheme val="minor"/>
      </rPr>
      <t>G</t>
    </r>
    <r>
      <rPr>
        <vertAlign val="subscript"/>
        <sz val="11"/>
        <color theme="1"/>
        <rFont val="Calibri"/>
        <family val="2"/>
        <charset val="204"/>
        <scheme val="minor"/>
      </rPr>
      <t>б.газ річ</t>
    </r>
  </si>
  <si>
    <r>
      <t>G</t>
    </r>
    <r>
      <rPr>
        <vertAlign val="subscript"/>
        <sz val="11"/>
        <color theme="1"/>
        <rFont val="Calibri"/>
        <family val="2"/>
        <charset val="204"/>
        <scheme val="minor"/>
      </rPr>
      <t>б.газ річ</t>
    </r>
    <r>
      <rPr>
        <sz val="11"/>
        <color theme="1"/>
        <rFont val="Calibri"/>
        <family val="2"/>
        <charset val="204"/>
        <scheme val="minor"/>
      </rPr>
      <t xml:space="preserve"> =</t>
    </r>
  </si>
  <si>
    <t>5.1.</t>
  </si>
  <si>
    <r>
      <t>Відсоток економії при споживанні електричної енергії (К</t>
    </r>
    <r>
      <rPr>
        <vertAlign val="subscript"/>
        <sz val="11"/>
        <color theme="1"/>
        <rFont val="Calibri"/>
        <family val="2"/>
        <charset val="204"/>
        <scheme val="minor"/>
      </rPr>
      <t>Q</t>
    </r>
    <r>
      <rPr>
        <sz val="11"/>
        <color theme="1"/>
        <rFont val="Calibri"/>
        <family val="2"/>
        <charset val="204"/>
        <scheme val="minor"/>
      </rPr>
      <t>), визначається за формулою:</t>
    </r>
  </si>
  <si>
    <r>
      <t>БР</t>
    </r>
    <r>
      <rPr>
        <vertAlign val="subscript"/>
        <sz val="11"/>
        <color theme="1"/>
        <rFont val="Calibri"/>
        <family val="2"/>
        <charset val="204"/>
        <scheme val="minor"/>
      </rPr>
      <t>ел</t>
    </r>
  </si>
  <si>
    <r>
      <rPr>
        <sz val="11"/>
        <color theme="1"/>
        <rFont val="Calibri"/>
        <family val="2"/>
        <charset val="204"/>
        <scheme val="minor"/>
      </rPr>
      <t>W</t>
    </r>
    <r>
      <rPr>
        <vertAlign val="subscript"/>
        <sz val="11"/>
        <color theme="1"/>
        <rFont val="Calibri"/>
        <family val="2"/>
        <charset val="204"/>
        <scheme val="minor"/>
      </rPr>
      <t>б.ел.річ</t>
    </r>
  </si>
  <si>
    <t xml:space="preserve"> 5.1.1.</t>
  </si>
  <si>
    <t>5.1.2.</t>
  </si>
  <si>
    <r>
      <t>Економія при споживаанні природного газу (Е</t>
    </r>
    <r>
      <rPr>
        <vertAlign val="subscript"/>
        <sz val="11"/>
        <color theme="1"/>
        <rFont val="Calibri"/>
        <family val="2"/>
        <charset val="204"/>
        <scheme val="minor"/>
      </rPr>
      <t>газ</t>
    </r>
    <r>
      <rPr>
        <sz val="11"/>
        <color theme="1"/>
        <rFont val="Calibri"/>
        <family val="2"/>
        <charset val="204"/>
        <scheme val="minor"/>
      </rPr>
      <t>) визначається за формулою:</t>
    </r>
  </si>
  <si>
    <r>
      <rPr>
        <b/>
        <sz val="11"/>
        <color theme="1"/>
        <rFont val="Calibri"/>
        <family val="2"/>
        <charset val="204"/>
        <scheme val="minor"/>
      </rPr>
      <t>БР</t>
    </r>
    <r>
      <rPr>
        <b/>
        <vertAlign val="subscript"/>
        <sz val="11"/>
        <color theme="1"/>
        <rFont val="Calibri"/>
        <family val="2"/>
        <charset val="204"/>
        <scheme val="minor"/>
      </rPr>
      <t>газ</t>
    </r>
  </si>
  <si>
    <r>
      <t>БР</t>
    </r>
    <r>
      <rPr>
        <b/>
        <vertAlign val="subscript"/>
        <sz val="11"/>
        <color theme="1"/>
        <rFont val="Calibri"/>
        <family val="2"/>
        <charset val="204"/>
        <scheme val="minor"/>
      </rPr>
      <t>газ</t>
    </r>
    <r>
      <rPr>
        <b/>
        <sz val="11"/>
        <color theme="1"/>
        <rFont val="Calibri"/>
        <family val="2"/>
        <charset val="204"/>
        <scheme val="minor"/>
      </rPr>
      <t xml:space="preserve"> - G</t>
    </r>
    <r>
      <rPr>
        <b/>
        <vertAlign val="subscript"/>
        <sz val="11"/>
        <color theme="1"/>
        <rFont val="Calibri"/>
        <family val="2"/>
        <charset val="204"/>
        <scheme val="minor"/>
      </rPr>
      <t>б.газ річ</t>
    </r>
  </si>
  <si>
    <r>
      <t>БР</t>
    </r>
    <r>
      <rPr>
        <vertAlign val="subscript"/>
        <sz val="11"/>
        <color theme="1"/>
        <rFont val="Calibri"/>
        <family val="2"/>
        <charset val="204"/>
        <scheme val="minor"/>
      </rPr>
      <t>газ</t>
    </r>
  </si>
  <si>
    <r>
      <t>Q</t>
    </r>
    <r>
      <rPr>
        <vertAlign val="subscript"/>
        <sz val="11"/>
        <color theme="1"/>
        <rFont val="Calibri"/>
        <family val="2"/>
        <charset val="204"/>
        <scheme val="minor"/>
      </rPr>
      <t>газ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vertAlign val="subscript"/>
        <sz val="11"/>
        <color theme="1"/>
        <rFont val="Calibri"/>
        <family val="2"/>
        <charset val="204"/>
        <scheme val="minor"/>
      </rPr>
      <t xml:space="preserve">річ </t>
    </r>
  </si>
  <si>
    <t xml:space="preserve"> - фактичне споживання природного газу за рік для якого здійснюється розрахунок економії при споживанні  (див.табл.)</t>
  </si>
  <si>
    <r>
      <t>БР</t>
    </r>
    <r>
      <rPr>
        <b/>
        <vertAlign val="subscript"/>
        <sz val="12"/>
        <color theme="1"/>
        <rFont val="Calibri"/>
        <family val="2"/>
        <charset val="204"/>
        <scheme val="minor"/>
      </rPr>
      <t>Q</t>
    </r>
  </si>
  <si>
    <t>88,6 Гкал</t>
  </si>
  <si>
    <t>Базові рівні енергетичної ефективності затверджуються наказом керівника органу запровадження системи енергетчного менеджменту (пункт 6 Примірного порядку використання економії коштів,</t>
  </si>
  <si>
    <t>що виникла в результаті функціонування системи енергетичного менеджменту в органі державної влади, затвердженого Постановою КМУ від 23.12.2021 №1460)</t>
  </si>
  <si>
    <t>Базовий рівень енергетичної ефективності при споживанні теплової енергії на опалення, МВт*год:</t>
  </si>
  <si>
    <t>1542,87- 1444,3</t>
  </si>
  <si>
    <r>
      <t>фактичне споживання холодної води за місяць, що визначається за приладами обліку,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</si>
  <si>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r>
      <t>У разі ведення обліку споживання гарячої води за лічильником в м</t>
    </r>
    <r>
      <rPr>
        <b/>
        <vertAlign val="superscript"/>
        <sz val="11"/>
        <color theme="1"/>
        <rFont val="Calibri"/>
        <family val="2"/>
        <charset val="204"/>
        <scheme val="minor"/>
      </rPr>
      <t>3</t>
    </r>
    <r>
      <rPr>
        <b/>
        <sz val="11"/>
        <color theme="1"/>
        <rFont val="Calibri"/>
        <family val="2"/>
        <charset val="204"/>
        <scheme val="minor"/>
      </rPr>
      <t>, перевести показники G</t>
    </r>
    <r>
      <rPr>
        <b/>
        <vertAlign val="subscript"/>
        <sz val="11"/>
        <color theme="1"/>
        <rFont val="Calibri"/>
        <family val="2"/>
        <charset val="204"/>
        <scheme val="minor"/>
      </rPr>
      <t>гвп</t>
    </r>
    <r>
      <rPr>
        <b/>
        <sz val="11"/>
        <color theme="1"/>
        <rFont val="Calibri"/>
        <family val="2"/>
        <charset val="204"/>
        <scheme val="minor"/>
      </rPr>
      <t xml:space="preserve"> (м</t>
    </r>
    <r>
      <rPr>
        <b/>
        <vertAlign val="superscript"/>
        <sz val="11"/>
        <color theme="1"/>
        <rFont val="Calibri"/>
        <family val="2"/>
        <charset val="204"/>
        <scheme val="minor"/>
      </rPr>
      <t>3</t>
    </r>
    <r>
      <rPr>
        <b/>
        <sz val="11"/>
        <color theme="1"/>
        <rFont val="Calibri"/>
        <family val="2"/>
        <charset val="204"/>
        <scheme val="minor"/>
      </rPr>
      <t>) в Q</t>
    </r>
    <r>
      <rPr>
        <b/>
        <vertAlign val="subscript"/>
        <sz val="11"/>
        <color theme="1"/>
        <rFont val="Calibri"/>
        <family val="2"/>
        <charset val="204"/>
        <scheme val="minor"/>
      </rPr>
      <t>гвп</t>
    </r>
    <r>
      <rPr>
        <b/>
        <sz val="11"/>
        <color theme="1"/>
        <rFont val="Calibri"/>
        <family val="2"/>
        <charset val="204"/>
        <scheme val="minor"/>
      </rPr>
      <t xml:space="preserve"> (Гкал) (відповідно до КТМ 204 України 244-94, пункт 2.4.1): </t>
    </r>
  </si>
  <si>
    <t>863,6 Мвт*год</t>
  </si>
  <si>
    <r>
      <t>Економія при споживаанні теплової енергії для потреб приготування гарячої води(Е</t>
    </r>
    <r>
      <rPr>
        <vertAlign val="subscript"/>
        <sz val="11"/>
        <color theme="1"/>
        <rFont val="Calibri"/>
        <family val="2"/>
        <charset val="204"/>
        <scheme val="minor"/>
      </rPr>
      <t>гвп</t>
    </r>
    <r>
      <rPr>
        <sz val="11"/>
        <color theme="1"/>
        <rFont val="Calibri"/>
        <family val="2"/>
        <scheme val="minor"/>
      </rPr>
      <t>) визначається за формулою:</t>
    </r>
  </si>
  <si>
    <r>
      <t>5.Базовий рівень енергетичної ефективності при споживанні природного газу (БР</t>
    </r>
    <r>
      <rPr>
        <b/>
        <vertAlign val="subscript"/>
        <sz val="14"/>
        <color theme="1"/>
        <rFont val="Calibri"/>
        <family val="2"/>
        <charset val="204"/>
        <scheme val="minor"/>
      </rPr>
      <t>газ</t>
    </r>
    <r>
      <rPr>
        <b/>
        <sz val="14"/>
        <color theme="1"/>
        <rFont val="Calibri"/>
        <family val="2"/>
        <charset val="204"/>
        <scheme val="minor"/>
      </rPr>
      <t>), м</t>
    </r>
    <r>
      <rPr>
        <b/>
        <vertAlign val="superscript"/>
        <sz val="14"/>
        <color theme="1"/>
        <rFont val="Calibri"/>
        <family val="2"/>
        <charset val="204"/>
        <scheme val="minor"/>
      </rPr>
      <t>3</t>
    </r>
  </si>
  <si>
    <t>(внести дані для свого населеного пункту)</t>
  </si>
  <si>
    <r>
      <t>Базовий рівень енергетичної ефективності при споживання теплової енергії на опалення, БР</t>
    </r>
    <r>
      <rPr>
        <b/>
        <vertAlign val="subscript"/>
        <sz val="11"/>
        <color theme="1"/>
        <rFont val="Calibri"/>
        <family val="2"/>
        <charset val="204"/>
        <scheme val="minor"/>
      </rPr>
      <t>Q</t>
    </r>
    <r>
      <rPr>
        <b/>
        <sz val="11"/>
        <color theme="1"/>
        <rFont val="Calibri"/>
        <family val="2"/>
        <charset val="204"/>
        <scheme val="minor"/>
      </rPr>
      <t xml:space="preserve"> , МВт*год</t>
    </r>
  </si>
  <si>
    <r>
      <t xml:space="preserve">1794,36 МВт*год </t>
    </r>
    <r>
      <rPr>
        <sz val="11"/>
        <color theme="1"/>
        <rFont val="Calibri"/>
        <family val="2"/>
        <charset val="204"/>
        <scheme val="minor"/>
      </rPr>
      <t>(1542,87х1,163)</t>
    </r>
  </si>
  <si>
    <t>(742,56 х 1,163)</t>
  </si>
  <si>
    <r>
      <t>Відсоток економії при споживанні теплової енергії (К</t>
    </r>
    <r>
      <rPr>
        <vertAlign val="subscript"/>
        <sz val="12"/>
        <color theme="1"/>
        <rFont val="Calibri"/>
        <family val="2"/>
        <charset val="204"/>
        <scheme val="minor"/>
      </rPr>
      <t>гвп</t>
    </r>
    <r>
      <rPr>
        <sz val="12"/>
        <color theme="1"/>
        <rFont val="Calibri"/>
        <family val="2"/>
        <scheme val="minor"/>
      </rPr>
      <t>), визначається за формулою:</t>
    </r>
  </si>
  <si>
    <t xml:space="preserve">   (за 2024 рік - визначити за формулою 7 Методики)</t>
  </si>
  <si>
    <t xml:space="preserve"> - базове споживання теплової енергії для потреб приготування гарячої води  за рік для якого здійснюється розрахунок економії, </t>
  </si>
  <si>
    <r>
      <t xml:space="preserve">      Q</t>
    </r>
    <r>
      <rPr>
        <vertAlign val="subscript"/>
        <sz val="11"/>
        <color theme="1"/>
        <rFont val="Calibri"/>
        <family val="2"/>
        <charset val="204"/>
        <scheme val="minor"/>
      </rPr>
      <t xml:space="preserve">б.ГВП річ </t>
    </r>
    <r>
      <rPr>
        <sz val="11"/>
        <color theme="1"/>
        <rFont val="Calibri"/>
        <family val="2"/>
        <charset val="204"/>
        <scheme val="minor"/>
      </rPr>
      <t>=        (</t>
    </r>
  </si>
  <si>
    <t xml:space="preserve"> -  базовий рівень енергоефективності при споживанні теплової енергії для приготування гарячої води, Гкал;</t>
  </si>
  <si>
    <t xml:space="preserve"> - базове  споживання холодної води за рік для якого здійснюється розрахунок економії, (за 2024 рік -  визначити за формулою 5 Методики)</t>
  </si>
  <si>
    <r>
      <t>Базовий рівень енергетичної ефективності при споживанні теплової енергії для потреб приготування гарячої води, БР</t>
    </r>
    <r>
      <rPr>
        <b/>
        <vertAlign val="subscript"/>
        <sz val="11"/>
        <color theme="1"/>
        <rFont val="Calibri"/>
        <family val="2"/>
        <charset val="204"/>
        <scheme val="minor"/>
      </rPr>
      <t>гвп</t>
    </r>
    <r>
      <rPr>
        <b/>
        <sz val="11"/>
        <color theme="1"/>
        <rFont val="Calibri"/>
        <family val="2"/>
        <charset val="204"/>
        <scheme val="minor"/>
      </rPr>
      <t xml:space="preserve"> , Гкал</t>
    </r>
  </si>
  <si>
    <r>
      <t>Базовий рівень енергетичної ефективності при споживанні теплової енергії для потреб приготування гарячої води, БР</t>
    </r>
    <r>
      <rPr>
        <b/>
        <vertAlign val="subscript"/>
        <sz val="11"/>
        <color theme="1"/>
        <rFont val="Calibri"/>
        <family val="2"/>
        <charset val="204"/>
        <scheme val="minor"/>
      </rPr>
      <t>гвп</t>
    </r>
    <r>
      <rPr>
        <b/>
        <sz val="11"/>
        <color theme="1"/>
        <rFont val="Calibri"/>
        <family val="2"/>
        <charset val="204"/>
        <scheme val="minor"/>
      </rPr>
      <t xml:space="preserve"> , МВт*год</t>
    </r>
  </si>
  <si>
    <r>
      <t>Базовий рівень енергетичної ефективності при споживанні природного газу, БР</t>
    </r>
    <r>
      <rPr>
        <b/>
        <vertAlign val="subscript"/>
        <sz val="11"/>
        <color theme="1"/>
        <rFont val="Calibri"/>
        <family val="2"/>
        <charset val="204"/>
        <scheme val="minor"/>
      </rPr>
      <t>газ</t>
    </r>
    <r>
      <rPr>
        <b/>
        <sz val="11"/>
        <color theme="1"/>
        <rFont val="Calibri"/>
        <family val="2"/>
        <charset val="204"/>
        <scheme val="minor"/>
      </rPr>
      <t xml:space="preserve"> , МВт*год</t>
    </r>
  </si>
  <si>
    <t>Розрахунки виконав:</t>
  </si>
  <si>
    <t>Раїса Коваленко</t>
  </si>
  <si>
    <t>Управління розвитку енергоефективності</t>
  </si>
  <si>
    <t>базове річне споживання теплової енергії на опалення за звітний 2024 рік</t>
  </si>
  <si>
    <t>Базове річне споживання теплової енергії для потреб приготування гарячої води, Гкал</t>
  </si>
  <si>
    <r>
      <t>Відсоток економії при споживанні теплової енергії  на приготування гарячої води (К</t>
    </r>
    <r>
      <rPr>
        <b/>
        <vertAlign val="subscript"/>
        <sz val="11"/>
        <color theme="1"/>
        <rFont val="Calibri"/>
        <family val="2"/>
        <charset val="204"/>
        <scheme val="minor"/>
      </rPr>
      <t>гвп</t>
    </r>
    <r>
      <rPr>
        <b/>
        <sz val="11"/>
        <color theme="1"/>
        <rFont val="Calibri"/>
        <family val="2"/>
        <charset val="204"/>
        <scheme val="minor"/>
      </rPr>
      <t>), %</t>
    </r>
  </si>
  <si>
    <r>
      <t>Економія при споживаанні теплової енергії для приготування гарячої води (Е</t>
    </r>
    <r>
      <rPr>
        <b/>
        <vertAlign val="subscript"/>
        <sz val="11"/>
        <color theme="1"/>
        <rFont val="Calibri"/>
        <family val="2"/>
        <charset val="204"/>
        <scheme val="minor"/>
      </rPr>
      <t>гвп</t>
    </r>
    <r>
      <rPr>
        <b/>
        <sz val="11"/>
        <color theme="1"/>
        <rFont val="Calibri"/>
        <family val="2"/>
        <charset val="204"/>
        <scheme val="minor"/>
      </rPr>
      <t>), Гкал</t>
    </r>
  </si>
  <si>
    <r>
      <t>Базовий рівень енергетичної ефективності при споживанні електричної енергії, БР</t>
    </r>
    <r>
      <rPr>
        <b/>
        <vertAlign val="subscript"/>
        <sz val="11"/>
        <color theme="1"/>
        <rFont val="Calibri"/>
        <family val="2"/>
        <charset val="204"/>
        <scheme val="minor"/>
      </rPr>
      <t>ел</t>
    </r>
    <r>
      <rPr>
        <b/>
        <sz val="11"/>
        <color theme="1"/>
        <rFont val="Calibri"/>
        <family val="2"/>
        <charset val="204"/>
        <scheme val="minor"/>
      </rPr>
      <t xml:space="preserve"> , МВт*год</t>
    </r>
  </si>
  <si>
    <r>
      <t>нормативна тривалість опалювального періоду із середньою добовою температурою повітря менше 8</t>
    </r>
    <r>
      <rPr>
        <vertAlign val="superscript"/>
        <sz val="11"/>
        <color theme="1"/>
        <rFont val="Calibri"/>
        <family val="2"/>
        <charset val="204"/>
        <scheme val="minor"/>
      </rPr>
      <t>о</t>
    </r>
    <r>
      <rPr>
        <sz val="11"/>
        <color theme="1"/>
        <rFont val="Calibri"/>
        <family val="2"/>
        <scheme val="minor"/>
      </rPr>
      <t>С (визначається за ДСТУ-Н Б В.1.1-27:2010)</t>
    </r>
  </si>
  <si>
    <t xml:space="preserve"> х 0,95 х    (</t>
  </si>
  <si>
    <t>525,2 х0,95 х (4,7065 + 4,5582 + 4,9625 + 7,1139 + 6,0846 + 5,2903 + 5,159)   =</t>
  </si>
  <si>
    <t>525,2 х 0,95 х (4,6435 + 4,4224 + 4,2643 + 6,8409 + 6,0606 + 5,6886 + 4,7331)    =</t>
  </si>
  <si>
    <t xml:space="preserve"> х 0,95 х     (</t>
  </si>
  <si>
    <t xml:space="preserve"> х 0,95 х (</t>
  </si>
  <si>
    <t>525,2 х 0,95 х (4,7357 +5,1298 + 4,9388 + 6,2721 + 6,3875 + 5,44 + 4,9362)   =</t>
  </si>
  <si>
    <r>
      <t>18288 м</t>
    </r>
    <r>
      <rPr>
        <b/>
        <vertAlign val="superscript"/>
        <sz val="11"/>
        <color theme="1"/>
        <rFont val="Calibri"/>
        <family val="2"/>
        <charset val="204"/>
        <scheme val="minor"/>
      </rPr>
      <t>3</t>
    </r>
  </si>
  <si>
    <t>18898 + 18288 + 18880</t>
  </si>
  <si>
    <t xml:space="preserve"> х  0,95 х       (</t>
  </si>
  <si>
    <r>
      <t>525,2 х 0,95 х (4,3876 + 4,6465 + 4,4568 + 7,0555 + 6,0015 + 4,7058 + 4,3434) = 17761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</si>
  <si>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r>
      <t>Фактична середня температура зовнішнього повітря (t</t>
    </r>
    <r>
      <rPr>
        <vertAlign val="superscript"/>
        <sz val="10"/>
        <color theme="1"/>
        <rFont val="Calibri"/>
        <family val="2"/>
        <charset val="204"/>
        <scheme val="minor"/>
      </rPr>
      <t>зовн</t>
    </r>
    <r>
      <rPr>
        <vertAlign val="subscript"/>
        <sz val="10"/>
        <color theme="1"/>
        <rFont val="Calibri"/>
        <family val="2"/>
        <charset val="204"/>
        <scheme val="minor"/>
      </rPr>
      <t>норм</t>
    </r>
    <r>
      <rPr>
        <sz val="10"/>
        <color theme="1"/>
        <rFont val="Calibri"/>
        <family val="2"/>
        <charset val="204"/>
        <scheme val="minor"/>
      </rPr>
      <t>)</t>
    </r>
    <r>
      <rPr>
        <vertAlign val="superscript"/>
        <sz val="10"/>
        <color theme="1"/>
        <rFont val="Calibri"/>
        <family val="2"/>
        <charset val="204"/>
        <scheme val="minor"/>
      </rPr>
      <t>о</t>
    </r>
    <r>
      <rPr>
        <sz val="10"/>
        <color theme="1"/>
        <rFont val="Calibri"/>
        <family val="2"/>
        <charset val="204"/>
        <scheme val="minor"/>
      </rPr>
      <t>С</t>
    </r>
  </si>
  <si>
    <r>
      <t>Базовий рівень енергетичної ефективності при споживанні електричної енергії, БР</t>
    </r>
    <r>
      <rPr>
        <b/>
        <vertAlign val="subscript"/>
        <sz val="11"/>
        <color theme="1"/>
        <rFont val="Calibri"/>
        <family val="2"/>
        <charset val="204"/>
        <scheme val="minor"/>
      </rPr>
      <t>ел</t>
    </r>
    <r>
      <rPr>
        <b/>
        <sz val="11"/>
        <color theme="1"/>
        <rFont val="Calibri"/>
        <family val="2"/>
        <charset val="204"/>
        <scheme val="minor"/>
      </rPr>
      <t>, кВт*год</t>
    </r>
  </si>
  <si>
    <t>кількість днів у місяці протягом яких відбувалось споживання ел.енергії;</t>
  </si>
  <si>
    <t>Фактична кількість діб опалення</t>
  </si>
  <si>
    <t>Фактичне споживання теплової енергії за місяць, Гкал</t>
  </si>
  <si>
    <t xml:space="preserve">Фактична кількість діб споживання </t>
  </si>
  <si>
    <r>
      <t>Фактичне споживання холодної води за місяць, м</t>
    </r>
    <r>
      <rPr>
        <vertAlign val="superscript"/>
        <sz val="10"/>
        <color theme="1"/>
        <rFont val="Calibri"/>
        <family val="2"/>
        <scheme val="minor"/>
      </rPr>
      <t>3</t>
    </r>
  </si>
  <si>
    <t>Фактична кількість діб споживання ГВП</t>
  </si>
  <si>
    <t>Фактичне споживання електроенергії за місяць, кВт*год</t>
  </si>
  <si>
    <r>
      <t xml:space="preserve"> Фактичне споживання природного газу за місяць, м</t>
    </r>
    <r>
      <rPr>
        <vertAlign val="superscript"/>
        <sz val="10"/>
        <color theme="1"/>
        <rFont val="Calibri"/>
        <family val="2"/>
        <charset val="204"/>
        <scheme val="minor"/>
      </rPr>
      <t>3</t>
    </r>
  </si>
  <si>
    <r>
      <t>Фактична кількість діб споживання, m</t>
    </r>
    <r>
      <rPr>
        <vertAlign val="superscript"/>
        <sz val="10"/>
        <color theme="1"/>
        <rFont val="Calibri"/>
        <family val="2"/>
        <charset val="204"/>
        <scheme val="minor"/>
      </rPr>
      <t>оп</t>
    </r>
  </si>
  <si>
    <r>
      <t>Базове річне споживання природного газу, м</t>
    </r>
    <r>
      <rPr>
        <b/>
        <vertAlign val="superscript"/>
        <sz val="10"/>
        <color theme="1"/>
        <rFont val="Calibri"/>
        <family val="2"/>
        <charset val="204"/>
        <scheme val="minor"/>
      </rPr>
      <t>3</t>
    </r>
  </si>
  <si>
    <r>
      <t>Базовий рівень енергетичної ефективності при споживанні природного газу, БР</t>
    </r>
    <r>
      <rPr>
        <b/>
        <vertAlign val="subscript"/>
        <sz val="11"/>
        <color theme="1"/>
        <rFont val="Calibri"/>
        <family val="2"/>
        <charset val="204"/>
        <scheme val="minor"/>
      </rPr>
      <t>газ</t>
    </r>
    <r>
      <rPr>
        <b/>
        <sz val="11"/>
        <color theme="1"/>
        <rFont val="Calibri"/>
        <family val="2"/>
        <charset val="204"/>
        <scheme val="minor"/>
      </rPr>
      <t xml:space="preserve"> , м</t>
    </r>
    <r>
      <rPr>
        <b/>
        <vertAlign val="superscript"/>
        <sz val="11"/>
        <color theme="1"/>
        <rFont val="Calibri"/>
        <family val="2"/>
        <charset val="204"/>
        <scheme val="minor"/>
      </rPr>
      <t>3</t>
    </r>
  </si>
  <si>
    <r>
      <t>829,9 м</t>
    </r>
    <r>
      <rPr>
        <b/>
        <vertAlign val="superscript"/>
        <sz val="11"/>
        <color theme="1"/>
        <rFont val="Calibri"/>
        <family val="2"/>
        <charset val="204"/>
        <scheme val="minor"/>
      </rPr>
      <t>3</t>
    </r>
  </si>
  <si>
    <t>18688,7 - 17761</t>
  </si>
  <si>
    <t>аудиту та енергоменеджменту</t>
  </si>
  <si>
    <t xml:space="preserve">Головний спеціаліст відділу енергетичного </t>
  </si>
  <si>
    <t>4.Базовий рівень енергетичної ефективності при споживанні електричної енергії, кВт*год</t>
  </si>
  <si>
    <t>Внести фактичні показники споживання енергоносіїв в таблицю та отримати результат (розрахуни в формулах виконано для інформативності)</t>
  </si>
  <si>
    <t xml:space="preserve">525,2 х1 х (0,435 + 0,4543 + 0,520 + 0,462 + 0,519 + 0,378 + 0,442)   </t>
  </si>
  <si>
    <r>
      <t xml:space="preserve">525,2 х 1 х (0,384 + 0,409 + 0,432 + 0,431 + 0,357 +0,365 + 0,371) = </t>
    </r>
    <r>
      <rPr>
        <b/>
        <sz val="11"/>
        <color theme="1"/>
        <rFont val="Calibri"/>
        <family val="2"/>
        <charset val="204"/>
        <scheme val="minor"/>
      </rPr>
      <t>1444,3 Гкал</t>
    </r>
  </si>
  <si>
    <t>518822 кВт*год</t>
  </si>
  <si>
    <r>
      <t>18897,8 м</t>
    </r>
    <r>
      <rPr>
        <b/>
        <vertAlign val="superscript"/>
        <sz val="11"/>
        <color theme="1"/>
        <rFont val="Calibri"/>
        <family val="2"/>
        <charset val="204"/>
        <scheme val="minor"/>
      </rPr>
      <t>3</t>
    </r>
  </si>
  <si>
    <r>
      <t>18880,2 м</t>
    </r>
    <r>
      <rPr>
        <b/>
        <vertAlign val="superscript"/>
        <sz val="11"/>
        <color theme="1"/>
        <rFont val="Calibri"/>
        <family val="2"/>
        <charset val="204"/>
        <scheme val="minor"/>
      </rPr>
      <t>3</t>
    </r>
  </si>
  <si>
    <r>
      <t xml:space="preserve"> = 18688,7 м</t>
    </r>
    <r>
      <rPr>
        <b/>
        <vertAlign val="superscript"/>
        <sz val="11"/>
        <color theme="1"/>
        <rFont val="Calibri"/>
        <family val="2"/>
        <charset val="204"/>
        <scheme val="minor"/>
      </rPr>
      <t>3</t>
    </r>
  </si>
  <si>
    <t>внести фактичні показники споживання енергії за приладами обліку та нормативні, відповідно до ДСТУ;</t>
  </si>
  <si>
    <t>Визначення економії споживання теплової енергії за звітний 2024 рік з використанням базового рівня енергетичної ефективності</t>
  </si>
  <si>
    <t>):12х х366 =</t>
  </si>
  <si>
    <t xml:space="preserve"> - кількість днів опалювального періоду (визначається за ДСТУ-Н Б В.1.1-27:2010);</t>
  </si>
  <si>
    <t xml:space="preserve"> - середня температура зовнішнього повітря опалювального періоду для населеного пункту (визначається за ДСТУ-Н Б В.1.1-27:2010) ;</t>
  </si>
  <si>
    <r>
      <t xml:space="preserve"> - середня температура внутрішнього повітря для закладів охорони здоров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scheme val="minor"/>
      </rPr>
      <t>я (визначається за Додатком до Методики);</t>
    </r>
  </si>
  <si>
    <t xml:space="preserve"> - кількість місяців опалювального періоду;</t>
  </si>
  <si>
    <t xml:space="preserve"> - коефіцієнт врахування інших факторів впливу на споживання теплової енергії (приймається від 0,8 до 1,2).</t>
  </si>
  <si>
    <t>Розрахункові 3 роки для використання даних про фактичне споживання обираються за період останніх десяти років до звітного року.</t>
  </si>
  <si>
    <r>
      <t>Економія при споживаанні теплової енергії на опалення (Е</t>
    </r>
    <r>
      <rPr>
        <b/>
        <vertAlign val="subscript"/>
        <sz val="11"/>
        <color theme="1"/>
        <rFont val="Calibri"/>
        <family val="2"/>
        <charset val="204"/>
        <scheme val="minor"/>
      </rPr>
      <t>Q</t>
    </r>
    <r>
      <rPr>
        <b/>
        <sz val="11"/>
        <color theme="1"/>
        <rFont val="Calibri"/>
        <family val="2"/>
        <charset val="204"/>
        <scheme val="minor"/>
      </rPr>
      <t>), МВт</t>
    </r>
  </si>
  <si>
    <t xml:space="preserve"> (103,1 МВт)</t>
  </si>
  <si>
    <r>
      <t>Економія при споживаанні теплової енергії для приготування гарячої води (Е</t>
    </r>
    <r>
      <rPr>
        <b/>
        <vertAlign val="subscript"/>
        <sz val="11"/>
        <color theme="1"/>
        <rFont val="Calibri"/>
        <family val="2"/>
        <charset val="204"/>
        <scheme val="minor"/>
      </rPr>
      <t>гвп</t>
    </r>
    <r>
      <rPr>
        <b/>
        <sz val="11"/>
        <color theme="1"/>
        <rFont val="Calibri"/>
        <family val="2"/>
        <charset val="204"/>
        <scheme val="minor"/>
      </rPr>
      <t>), МВт</t>
    </r>
  </si>
  <si>
    <t>(21,3 МВт)</t>
  </si>
  <si>
    <r>
      <t>Економія при споживаанні електричної енергії (Е</t>
    </r>
    <r>
      <rPr>
        <b/>
        <vertAlign val="subscript"/>
        <sz val="11"/>
        <color theme="1"/>
        <rFont val="Calibri"/>
        <family val="2"/>
        <charset val="204"/>
        <scheme val="minor"/>
      </rPr>
      <t>ел</t>
    </r>
    <r>
      <rPr>
        <b/>
        <sz val="11"/>
        <color theme="1"/>
        <rFont val="Calibri"/>
        <family val="2"/>
        <charset val="204"/>
        <scheme val="minor"/>
      </rPr>
      <t>), МВт</t>
    </r>
  </si>
  <si>
    <t>(</t>
  </si>
  <si>
    <r>
      <t>Економія при споживаанні природного газу (Е</t>
    </r>
    <r>
      <rPr>
        <b/>
        <vertAlign val="subscript"/>
        <sz val="11"/>
        <color theme="1"/>
        <rFont val="Calibri"/>
        <family val="2"/>
        <charset val="204"/>
        <scheme val="minor"/>
      </rPr>
      <t>газ</t>
    </r>
    <r>
      <rPr>
        <b/>
        <sz val="11"/>
        <color theme="1"/>
        <rFont val="Calibri"/>
        <family val="2"/>
        <charset val="204"/>
        <scheme val="minor"/>
      </rPr>
      <t>), МВт</t>
    </r>
  </si>
  <si>
    <r>
      <t>Приклад визначення базового рівня енергетичної ефективності та економії при споживанні енергоносіїв  (заклад охорони здоров</t>
    </r>
    <r>
      <rPr>
        <b/>
        <sz val="14"/>
        <color theme="1"/>
        <rFont val="Calibri"/>
        <family val="2"/>
        <charset val="204"/>
      </rPr>
      <t>'</t>
    </r>
    <r>
      <rPr>
        <b/>
        <sz val="14"/>
        <color theme="1"/>
        <rFont val="Calibri"/>
        <family val="2"/>
        <charset val="204"/>
        <scheme val="minor"/>
      </rPr>
      <t>я, м.Вінниця)</t>
    </r>
  </si>
  <si>
    <r>
      <t xml:space="preserve">177,7 МВт*год/рік </t>
    </r>
    <r>
      <rPr>
        <sz val="11"/>
        <color theme="1"/>
        <rFont val="Calibri"/>
        <family val="2"/>
        <charset val="204"/>
        <scheme val="minor"/>
      </rPr>
      <t>(18688,7 х 9,51/1000)</t>
    </r>
  </si>
  <si>
    <t>7,9 МВт</t>
  </si>
  <si>
    <t>(829,9 х 9,51/1000)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</si>
</sst>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%"/>
    <numFmt numFmtId="166" formatCode="0.000"/>
    <numFmt numFmtId="167" formatCode="0.0000"/>
    <numFmt numFmtId="168" formatCode="0.0000%"/>
    <numFmt numFmtId="169" formatCode="0.00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charset val="204"/>
      <scheme val="minor"/>
    </font>
    <font>
      <b/>
      <vertAlign val="subscript"/>
      <sz val="12"/>
      <color theme="1"/>
      <name val="Calibri"/>
      <family val="2"/>
      <charset val="204"/>
      <scheme val="minor"/>
    </font>
    <font>
      <vertAlign val="subscript"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vertAlign val="superscript"/>
      <sz val="11"/>
      <color theme="1"/>
      <name val="Calibri"/>
      <family val="2"/>
      <charset val="204"/>
      <scheme val="minor"/>
    </font>
    <font>
      <b/>
      <vertAlign val="superscript"/>
      <sz val="14"/>
      <color theme="1"/>
      <name val="Calibri"/>
      <family val="2"/>
      <charset val="204"/>
      <scheme val="minor"/>
    </font>
    <font>
      <b/>
      <vertAlign val="superscript"/>
      <sz val="12"/>
      <color theme="1"/>
      <name val="Calibri"/>
      <family val="2"/>
      <charset val="204"/>
      <scheme val="minor"/>
    </font>
    <font>
      <b/>
      <vertAlign val="subscript"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i/>
      <u/>
      <sz val="11"/>
      <color theme="1"/>
      <name val="Calibri"/>
      <family val="2"/>
      <charset val="204"/>
      <scheme val="minor"/>
    </font>
    <font>
      <b/>
      <vertAlign val="superscript"/>
      <sz val="10"/>
      <color theme="1"/>
      <name val="Calibri"/>
      <family val="2"/>
      <charset val="204"/>
      <scheme val="minor"/>
    </font>
    <font>
      <vertAlign val="subscript"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wrapText="1"/>
    </xf>
    <xf numFmtId="0" fontId="20" fillId="0" borderId="0" xfId="0" applyFont="1"/>
    <xf numFmtId="0" fontId="19" fillId="0" borderId="0" xfId="0" applyFont="1"/>
    <xf numFmtId="0" fontId="19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2" fontId="0" fillId="0" borderId="0" xfId="0" applyNumberFormat="1" applyAlignment="1">
      <alignment horizontal="center"/>
    </xf>
    <xf numFmtId="0" fontId="27" fillId="0" borderId="0" xfId="0" applyFont="1"/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/>
    </xf>
    <xf numFmtId="0" fontId="27" fillId="0" borderId="0" xfId="0" applyFont="1" applyAlignment="1">
      <alignment horizontal="left" vertic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16" fontId="27" fillId="0" borderId="0" xfId="0" applyNumberFormat="1" applyFont="1"/>
    <xf numFmtId="0" fontId="27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34" fillId="0" borderId="1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center"/>
    </xf>
    <xf numFmtId="2" fontId="35" fillId="0" borderId="1" xfId="0" applyNumberFormat="1" applyFont="1" applyBorder="1" applyAlignment="1">
      <alignment horizontal="center"/>
    </xf>
    <xf numFmtId="164" fontId="35" fillId="0" borderId="1" xfId="0" applyNumberFormat="1" applyFont="1" applyBorder="1" applyAlignment="1">
      <alignment horizontal="center"/>
    </xf>
    <xf numFmtId="0" fontId="35" fillId="0" borderId="0" xfId="0" applyFont="1"/>
    <xf numFmtId="166" fontId="35" fillId="0" borderId="1" xfId="0" applyNumberFormat="1" applyFont="1" applyBorder="1" applyAlignment="1">
      <alignment horizontal="center"/>
    </xf>
    <xf numFmtId="2" fontId="19" fillId="0" borderId="0" xfId="0" applyNumberFormat="1" applyFont="1"/>
    <xf numFmtId="0" fontId="0" fillId="0" borderId="0" xfId="0" applyAlignment="1">
      <alignment horizontal="center"/>
    </xf>
    <xf numFmtId="0" fontId="3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/>
    <xf numFmtId="0" fontId="18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2" fontId="0" fillId="0" borderId="0" xfId="0" applyNumberFormat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right" vertic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35" fillId="3" borderId="1" xfId="0" applyFont="1" applyFill="1" applyBorder="1" applyAlignment="1">
      <alignment horizontal="center"/>
    </xf>
    <xf numFmtId="164" fontId="35" fillId="3" borderId="1" xfId="0" applyNumberFormat="1" applyFont="1" applyFill="1" applyBorder="1" applyAlignment="1">
      <alignment horizontal="center"/>
    </xf>
    <xf numFmtId="1" fontId="35" fillId="3" borderId="1" xfId="0" applyNumberFormat="1" applyFont="1" applyFill="1" applyBorder="1" applyAlignment="1">
      <alignment horizontal="center"/>
    </xf>
    <xf numFmtId="2" fontId="19" fillId="4" borderId="1" xfId="0" applyNumberFormat="1" applyFont="1" applyFill="1" applyBorder="1" applyAlignment="1">
      <alignment horizontal="center"/>
    </xf>
    <xf numFmtId="164" fontId="19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7" fillId="0" borderId="2" xfId="0" applyFont="1" applyBorder="1" applyAlignment="1">
      <alignment horizontal="left"/>
    </xf>
    <xf numFmtId="0" fontId="14" fillId="0" borderId="0" xfId="0" applyFont="1" applyAlignmen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20" fillId="6" borderId="0" xfId="0" applyFont="1" applyFill="1"/>
    <xf numFmtId="0" fontId="0" fillId="6" borderId="0" xfId="0" applyFill="1"/>
    <xf numFmtId="0" fontId="19" fillId="6" borderId="0" xfId="0" applyFont="1" applyFill="1"/>
    <xf numFmtId="0" fontId="13" fillId="6" borderId="0" xfId="0" applyFont="1" applyFill="1"/>
    <xf numFmtId="0" fontId="12" fillId="6" borderId="0" xfId="0" applyFont="1" applyFill="1"/>
    <xf numFmtId="0" fontId="20" fillId="5" borderId="0" xfId="0" applyFont="1" applyFill="1"/>
    <xf numFmtId="0" fontId="0" fillId="5" borderId="0" xfId="0" applyFill="1"/>
    <xf numFmtId="1" fontId="0" fillId="4" borderId="1" xfId="0" applyNumberForma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" fontId="12" fillId="3" borderId="1" xfId="0" applyNumberFormat="1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" fontId="19" fillId="4" borderId="1" xfId="0" applyNumberFormat="1" applyFont="1" applyFill="1" applyBorder="1" applyAlignment="1">
      <alignment horizontal="center"/>
    </xf>
    <xf numFmtId="0" fontId="19" fillId="0" borderId="0" xfId="0" applyFont="1" applyAlignment="1"/>
    <xf numFmtId="0" fontId="32" fillId="0" borderId="3" xfId="0" applyFont="1" applyBorder="1" applyAlignment="1">
      <alignment horizontal="center"/>
    </xf>
    <xf numFmtId="0" fontId="33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19" fillId="0" borderId="2" xfId="0" applyFont="1" applyBorder="1" applyAlignment="1">
      <alignment horizontal="left"/>
    </xf>
    <xf numFmtId="0" fontId="31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1" fillId="0" borderId="0" xfId="0" applyFont="1" applyAlignment="1"/>
    <xf numFmtId="167" fontId="19" fillId="4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4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Alignment="1"/>
    <xf numFmtId="0" fontId="2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7" fillId="0" borderId="0" xfId="0" applyFont="1" applyAlignment="1">
      <alignment horizontal="left" vertical="center"/>
    </xf>
    <xf numFmtId="0" fontId="0" fillId="0" borderId="0" xfId="0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3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21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0" borderId="0" xfId="0" applyFont="1" applyAlignment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/>
    <xf numFmtId="14" fontId="0" fillId="0" borderId="0" xfId="0" applyNumberFormat="1"/>
    <xf numFmtId="0" fontId="42" fillId="0" borderId="0" xfId="0" applyFont="1" applyBorder="1"/>
    <xf numFmtId="0" fontId="42" fillId="0" borderId="0" xfId="0" applyFont="1"/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0" fillId="6" borderId="0" xfId="0" applyFill="1" applyBorder="1" applyAlignment="1">
      <alignment horizontal="left" wrapText="1"/>
    </xf>
    <xf numFmtId="0" fontId="0" fillId="6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6" borderId="3" xfId="0" applyFill="1" applyBorder="1" applyAlignment="1">
      <alignment wrapText="1"/>
    </xf>
    <xf numFmtId="0" fontId="0" fillId="6" borderId="0" xfId="0" applyFill="1" applyBorder="1" applyAlignment="1">
      <alignment wrapText="1"/>
    </xf>
    <xf numFmtId="2" fontId="19" fillId="4" borderId="9" xfId="0" applyNumberFormat="1" applyFont="1" applyFill="1" applyBorder="1" applyAlignment="1">
      <alignment horizontal="center"/>
    </xf>
    <xf numFmtId="164" fontId="19" fillId="4" borderId="9" xfId="0" applyNumberFormat="1" applyFont="1" applyFill="1" applyBorder="1" applyAlignment="1">
      <alignment horizontal="center"/>
    </xf>
    <xf numFmtId="0" fontId="7" fillId="0" borderId="0" xfId="0" applyFont="1" applyBorder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2" fontId="19" fillId="6" borderId="9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Alignment="1">
      <alignment horizontal="left"/>
    </xf>
    <xf numFmtId="0" fontId="45" fillId="0" borderId="1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166" fontId="19" fillId="4" borderId="1" xfId="0" applyNumberFormat="1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64" fontId="19" fillId="4" borderId="0" xfId="0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left" wrapText="1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0" fontId="18" fillId="0" borderId="0" xfId="0" applyNumberFormat="1" applyFont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/>
    </xf>
    <xf numFmtId="0" fontId="16" fillId="5" borderId="8" xfId="0" applyFont="1" applyFill="1" applyBorder="1" applyAlignment="1">
      <alignment horizontal="left" vertical="center"/>
    </xf>
    <xf numFmtId="0" fontId="16" fillId="5" borderId="9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21" fillId="0" borderId="2" xfId="0" applyFont="1" applyBorder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19" fillId="0" borderId="7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9" fillId="0" borderId="9" xfId="0" applyFont="1" applyBorder="1" applyAlignment="1">
      <alignment horizontal="left"/>
    </xf>
    <xf numFmtId="0" fontId="27" fillId="0" borderId="0" xfId="0" applyFont="1" applyAlignment="1">
      <alignment horizontal="right" vertic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1" fillId="0" borderId="2" xfId="0" applyFont="1" applyBorder="1" applyAlignment="1">
      <alignment horizontal="center"/>
    </xf>
    <xf numFmtId="168" fontId="18" fillId="0" borderId="0" xfId="0" applyNumberFormat="1" applyFont="1" applyAlignment="1">
      <alignment horizontal="center" vertical="center"/>
    </xf>
    <xf numFmtId="0" fontId="36" fillId="5" borderId="7" xfId="0" applyFont="1" applyFill="1" applyBorder="1" applyAlignment="1">
      <alignment horizontal="left"/>
    </xf>
    <xf numFmtId="0" fontId="36" fillId="5" borderId="8" xfId="0" applyFont="1" applyFill="1" applyBorder="1" applyAlignment="1">
      <alignment horizontal="left"/>
    </xf>
    <xf numFmtId="0" fontId="36" fillId="5" borderId="9" xfId="0" applyFont="1" applyFill="1" applyBorder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0" fillId="2" borderId="2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12" fillId="5" borderId="7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9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31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9" fillId="0" borderId="2" xfId="0" applyFont="1" applyBorder="1" applyAlignment="1">
      <alignment horizontal="center"/>
    </xf>
    <xf numFmtId="169" fontId="8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5" fillId="0" borderId="4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190500</xdr:colOff>
      <xdr:row>37</xdr:row>
      <xdr:rowOff>0</xdr:rowOff>
    </xdr:from>
    <xdr:ext cx="876300" cy="4650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3467100" y="1847850"/>
              <a:ext cx="876300" cy="4650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uk-UA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/>
                    </m:nary>
                  </m:oMath>
                </m:oMathPara>
              </a14:m>
              <a:endParaRPr lang="uk-UA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3467100" y="1847850"/>
              <a:ext cx="876300" cy="4650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uk-UA" sz="1100" i="0">
                  <a:latin typeface="Cambria Math" panose="02040503050406030204" pitchFamily="18" charset="0"/>
                </a:rPr>
                <a:t>∑24_(</a:t>
              </a:r>
              <a:r>
                <a:rPr lang="en-US" sz="1100" b="0" i="0">
                  <a:latin typeface="Cambria Math" panose="02040503050406030204" pitchFamily="18" charset="0"/>
                </a:rPr>
                <a:t>𝑖=1</a:t>
              </a:r>
              <a:r>
                <a:rPr lang="uk-UA" sz="1100" b="0" i="0">
                  <a:latin typeface="Cambria Math" panose="02040503050406030204" pitchFamily="18" charset="0"/>
                </a:rPr>
                <a:t>)^</a:t>
              </a:r>
              <a:r>
                <a:rPr lang="en-US" sz="1100" b="0" i="0">
                  <a:latin typeface="Cambria Math" panose="02040503050406030204" pitchFamily="18" charset="0"/>
                </a:rPr>
                <a:t>𝑛</a:t>
              </a:r>
              <a:endParaRPr lang="uk-UA" sz="1100"/>
            </a:p>
          </xdr:txBody>
        </xdr:sp>
      </mc:Fallback>
    </mc:AlternateContent>
    <xdr:clientData/>
  </xdr:oneCellAnchor>
  <xdr:oneCellAnchor>
    <xdr:from>
      <xdr:col>13</xdr:col>
      <xdr:colOff>728662</xdr:colOff>
      <xdr:row>57</xdr:row>
      <xdr:rowOff>90487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67412" y="8243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uk-UA" sz="1100"/>
        </a:p>
      </xdr:txBody>
    </xdr:sp>
    <xdr:clientData/>
  </xdr:oneCellAnchor>
  <xdr:oneCellAnchor>
    <xdr:from>
      <xdr:col>13</xdr:col>
      <xdr:colOff>633412</xdr:colOff>
      <xdr:row>171</xdr:row>
      <xdr:rowOff>90487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967412" y="11177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uk-UA" sz="1100"/>
        </a:p>
      </xdr:txBody>
    </xdr:sp>
    <xdr:clientData/>
  </xdr:oneCellAnchor>
  <xdr:oneCellAnchor>
    <xdr:from>
      <xdr:col>3</xdr:col>
      <xdr:colOff>66675</xdr:colOff>
      <xdr:row>190</xdr:row>
      <xdr:rowOff>9525</xdr:rowOff>
    </xdr:from>
    <xdr:ext cx="419100" cy="3524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1809750" y="13192125"/>
              <a:ext cx="419100" cy="3524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uk-UA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/>
                    </m:nary>
                  </m:oMath>
                </m:oMathPara>
              </a14:m>
              <a:endParaRPr lang="uk-UA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1809750" y="13192125"/>
              <a:ext cx="419100" cy="3524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uk-UA" sz="1100" i="0">
                  <a:latin typeface="Cambria Math" panose="02040503050406030204" pitchFamily="18" charset="0"/>
                </a:rPr>
                <a:t>∑26_(</a:t>
              </a:r>
              <a:r>
                <a:rPr lang="en-US" sz="1100" b="0" i="0">
                  <a:latin typeface="Cambria Math" panose="02040503050406030204" pitchFamily="18" charset="0"/>
                </a:rPr>
                <a:t>𝑖=1</a:t>
              </a:r>
              <a:r>
                <a:rPr lang="uk-UA" sz="1100" b="0" i="0">
                  <a:latin typeface="Cambria Math" panose="02040503050406030204" pitchFamily="18" charset="0"/>
                </a:rPr>
                <a:t>)^</a:t>
              </a:r>
              <a:r>
                <a:rPr lang="en-US" sz="1100" b="0" i="0">
                  <a:latin typeface="Cambria Math" panose="02040503050406030204" pitchFamily="18" charset="0"/>
                </a:rPr>
                <a:t>𝑛</a:t>
              </a:r>
              <a:endParaRPr lang="uk-UA" sz="1100"/>
            </a:p>
          </xdr:txBody>
        </xdr:sp>
      </mc:Fallback>
    </mc:AlternateContent>
    <xdr:clientData/>
  </xdr:oneCellAnchor>
  <xdr:oneCellAnchor>
    <xdr:from>
      <xdr:col>9</xdr:col>
      <xdr:colOff>142876</xdr:colOff>
      <xdr:row>190</xdr:row>
      <xdr:rowOff>19050</xdr:rowOff>
    </xdr:from>
    <xdr:ext cx="666749" cy="5238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981451" y="13201650"/>
              <a:ext cx="666749" cy="5238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uk-UA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  <m:r>
                          <a:rPr lang="uk-UA" sz="1100" b="0" i="1" baseline="-25000">
                            <a:latin typeface="Cambria Math" panose="02040503050406030204" pitchFamily="18" charset="0"/>
                          </a:rPr>
                          <m:t>міс</m:t>
                        </m:r>
                      </m:e>
                    </m:nary>
                  </m:oMath>
                </m:oMathPara>
              </a14:m>
              <a:endParaRPr lang="uk-UA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3981451" y="13201650"/>
              <a:ext cx="666749" cy="5238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uk-UA" sz="1100" i="0">
                  <a:latin typeface="Cambria Math" panose="02040503050406030204" pitchFamily="18" charset="0"/>
                </a:rPr>
                <a:t>∑26_(</a:t>
              </a:r>
              <a:r>
                <a:rPr lang="en-US" sz="1100" b="0" i="0">
                  <a:latin typeface="Cambria Math" panose="02040503050406030204" pitchFamily="18" charset="0"/>
                </a:rPr>
                <a:t>𝑖=1</a:t>
              </a:r>
              <a:r>
                <a:rPr lang="uk-UA" sz="1100" b="0" i="0">
                  <a:latin typeface="Cambria Math" panose="02040503050406030204" pitchFamily="18" charset="0"/>
                </a:rPr>
                <a:t>)^</a:t>
              </a:r>
              <a:r>
                <a:rPr lang="en-US" sz="1100" b="0" i="0">
                  <a:latin typeface="Cambria Math" panose="02040503050406030204" pitchFamily="18" charset="0"/>
                </a:rPr>
                <a:t>𝑛</a:t>
              </a:r>
              <a:r>
                <a:rPr lang="uk-UA" sz="1100" b="0" i="0">
                  <a:latin typeface="Cambria Math" panose="02040503050406030204" pitchFamily="18" charset="0"/>
                </a:rPr>
                <a:t>▒</a:t>
              </a:r>
              <a:r>
                <a:rPr lang="en-US" sz="1100" b="0" i="0">
                  <a:latin typeface="Cambria Math" panose="02040503050406030204" pitchFamily="18" charset="0"/>
                </a:rPr>
                <a:t>𝑚</a:t>
              </a:r>
              <a:r>
                <a:rPr lang="uk-UA" sz="1100" b="0" i="0" baseline="-25000">
                  <a:latin typeface="Cambria Math" panose="02040503050406030204" pitchFamily="18" charset="0"/>
                </a:rPr>
                <a:t>міс</a:t>
              </a:r>
              <a:endParaRPr lang="uk-UA" sz="1100"/>
            </a:p>
          </xdr:txBody>
        </xdr:sp>
      </mc:Fallback>
    </mc:AlternateContent>
    <xdr:clientData/>
  </xdr:oneCellAnchor>
  <xdr:oneCellAnchor>
    <xdr:from>
      <xdr:col>3</xdr:col>
      <xdr:colOff>98275</xdr:colOff>
      <xdr:row>62</xdr:row>
      <xdr:rowOff>142875</xdr:rowOff>
    </xdr:from>
    <xdr:ext cx="1397145" cy="4857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 rot="10800000" flipV="1">
              <a:off x="1908025" y="9286875"/>
              <a:ext cx="1397145" cy="4857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uk-UA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uk-UA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uk-UA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𝑄</m:t>
                        </m:r>
                        <m:r>
                          <a:rPr lang="uk-UA" sz="1100" b="0" i="1" baseline="-25000">
                            <a:latin typeface="Cambria Math" panose="02040503050406030204" pitchFamily="18" charset="0"/>
                          </a:rPr>
                          <m:t>б</m:t>
                        </m:r>
                        <m:r>
                          <a:rPr lang="en-US" sz="1100" b="0" i="1" baseline="-25000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uk-UA" sz="1100" b="0" i="1" baseline="-25000">
                            <a:latin typeface="Cambria Math" panose="02040503050406030204" pitchFamily="18" charset="0"/>
                          </a:rPr>
                          <m:t>річ</m:t>
                        </m:r>
                      </m:e>
                    </m:nary>
                  </m:oMath>
                </m:oMathPara>
              </a14:m>
              <a:endParaRPr lang="uk-UA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 rot="10800000" flipV="1">
              <a:off x="1908025" y="9286875"/>
              <a:ext cx="1397145" cy="4857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uk-UA" sz="1100" i="0">
                  <a:latin typeface="Cambria Math" panose="02040503050406030204" pitchFamily="18" charset="0"/>
                </a:rPr>
                <a:t>∑24_(</a:t>
              </a:r>
              <a:r>
                <a:rPr lang="en-US" sz="1100" b="0" i="0">
                  <a:latin typeface="Cambria Math" panose="02040503050406030204" pitchFamily="18" charset="0"/>
                </a:rPr>
                <a:t>𝑖</a:t>
              </a:r>
              <a:r>
                <a:rPr lang="uk-UA" sz="1100" b="0" i="0">
                  <a:latin typeface="Cambria Math" panose="02040503050406030204" pitchFamily="18" charset="0"/>
                </a:rPr>
                <a:t>=1)^3▒〖</a:t>
              </a:r>
              <a:r>
                <a:rPr lang="en-US" sz="1100" b="0" i="0">
                  <a:latin typeface="Cambria Math" panose="02040503050406030204" pitchFamily="18" charset="0"/>
                </a:rPr>
                <a:t>𝑄</a:t>
              </a:r>
              <a:r>
                <a:rPr lang="uk-UA" sz="1100" b="0" i="0" baseline="-25000">
                  <a:latin typeface="Cambria Math" panose="02040503050406030204" pitchFamily="18" charset="0"/>
                </a:rPr>
                <a:t>б</a:t>
              </a:r>
              <a:r>
                <a:rPr lang="en-US" sz="1100" b="0" i="0" baseline="-25000">
                  <a:latin typeface="Cambria Math" panose="02040503050406030204" pitchFamily="18" charset="0"/>
                </a:rPr>
                <a:t>.</a:t>
              </a:r>
              <a:r>
                <a:rPr lang="uk-UA" sz="1100" b="0" i="0" baseline="-25000">
                  <a:latin typeface="Cambria Math" panose="02040503050406030204" pitchFamily="18" charset="0"/>
                </a:rPr>
                <a:t>річ〗</a:t>
              </a:r>
              <a:endParaRPr lang="uk-UA" sz="1100"/>
            </a:p>
          </xdr:txBody>
        </xdr:sp>
      </mc:Fallback>
    </mc:AlternateContent>
    <xdr:clientData/>
  </xdr:oneCellAnchor>
  <xdr:oneCellAnchor>
    <xdr:from>
      <xdr:col>2</xdr:col>
      <xdr:colOff>1019175</xdr:colOff>
      <xdr:row>219</xdr:row>
      <xdr:rowOff>47626</xdr:rowOff>
    </xdr:from>
    <xdr:ext cx="1590675" cy="6191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1743075" y="16040101"/>
              <a:ext cx="1590675" cy="6191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uk-UA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uk-UA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𝑄</m:t>
                        </m:r>
                        <m:r>
                          <a:rPr lang="uk-UA" sz="1100" b="0" i="1" baseline="-25000">
                            <a:latin typeface="Cambria Math" panose="02040503050406030204" pitchFamily="18" charset="0"/>
                          </a:rPr>
                          <m:t>бГВПріч</m:t>
                        </m:r>
                      </m:e>
                    </m:nary>
                  </m:oMath>
                </m:oMathPara>
              </a14:m>
              <a:endParaRPr lang="uk-UA" sz="1100"/>
            </a:p>
          </xdr:txBody>
        </xdr:sp>
      </mc:Choice>
      <mc:Fallback xmlns="">
        <xdr:sp macro="" textlink="">
          <xdr:nvSpPr>
            <xdr:cNvPr id="12" name="TextBox 11"/>
            <xdr:cNvSpPr txBox="1"/>
          </xdr:nvSpPr>
          <xdr:spPr>
            <a:xfrm>
              <a:off x="1743075" y="16040101"/>
              <a:ext cx="1590675" cy="6191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uk-UA" sz="1100" i="0">
                  <a:latin typeface="Cambria Math" panose="02040503050406030204" pitchFamily="18" charset="0"/>
                </a:rPr>
                <a:t>∑24_(</a:t>
              </a:r>
              <a:r>
                <a:rPr lang="en-US" sz="1100" b="0" i="0">
                  <a:latin typeface="Cambria Math" panose="02040503050406030204" pitchFamily="18" charset="0"/>
                </a:rPr>
                <a:t>𝑖=1</a:t>
              </a:r>
              <a:r>
                <a:rPr lang="uk-UA" sz="1100" b="0" i="0">
                  <a:latin typeface="Cambria Math" panose="02040503050406030204" pitchFamily="18" charset="0"/>
                </a:rPr>
                <a:t>)^3▒</a:t>
              </a:r>
              <a:r>
                <a:rPr lang="en-US" sz="1100" b="0" i="0">
                  <a:latin typeface="Cambria Math" panose="02040503050406030204" pitchFamily="18" charset="0"/>
                </a:rPr>
                <a:t>𝑄</a:t>
              </a:r>
              <a:r>
                <a:rPr lang="uk-UA" sz="1100" b="0" i="0" baseline="-25000">
                  <a:latin typeface="Cambria Math" panose="02040503050406030204" pitchFamily="18" charset="0"/>
                </a:rPr>
                <a:t>бГВПріч</a:t>
              </a:r>
              <a:endParaRPr lang="uk-UA" sz="1100"/>
            </a:p>
          </xdr:txBody>
        </xdr:sp>
      </mc:Fallback>
    </mc:AlternateContent>
    <xdr:clientData/>
  </xdr:oneCellAnchor>
  <xdr:oneCellAnchor>
    <xdr:from>
      <xdr:col>2</xdr:col>
      <xdr:colOff>923926</xdr:colOff>
      <xdr:row>268</xdr:row>
      <xdr:rowOff>9525</xdr:rowOff>
    </xdr:from>
    <xdr:ext cx="914400" cy="4857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2057401" y="45319950"/>
              <a:ext cx="914400" cy="4857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uk-UA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/>
                    </m:nary>
                  </m:oMath>
                </m:oMathPara>
              </a14:m>
              <a:endParaRPr lang="uk-UA" sz="11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000-00000E000000}"/>
                </a:ext>
              </a:extLst>
            </xdr:cNvPr>
            <xdr:cNvSpPr txBox="1"/>
          </xdr:nvSpPr>
          <xdr:spPr>
            <a:xfrm>
              <a:off x="2057401" y="45319950"/>
              <a:ext cx="914400" cy="4857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uk-UA" sz="1100" i="0">
                  <a:latin typeface="Cambria Math"/>
                </a:rPr>
                <a:t>∑</a:t>
              </a:r>
              <a:r>
                <a:rPr lang="en-US" sz="1100" b="0" i="0">
                  <a:latin typeface="Cambria Math"/>
                </a:rPr>
                <a:t>_</a:t>
              </a:r>
              <a:r>
                <a:rPr lang="uk-UA" sz="1100" b="0" i="0">
                  <a:latin typeface="Cambria Math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𝑖=1</a:t>
              </a:r>
              <a:r>
                <a:rPr lang="uk-UA" sz="1100" b="0" i="0">
                  <a:latin typeface="Cambria Math"/>
                </a:rPr>
                <a:t>)</a:t>
              </a:r>
              <a:r>
                <a:rPr lang="en-US" sz="1100" b="0" i="0">
                  <a:latin typeface="Cambria Math"/>
                </a:rPr>
                <a:t>^</a:t>
              </a:r>
              <a:r>
                <a:rPr lang="en-US" sz="1100" b="0" i="0">
                  <a:latin typeface="Cambria Math" panose="02040503050406030204" pitchFamily="18" charset="0"/>
                </a:rPr>
                <a:t>𝑛</a:t>
              </a:r>
              <a:endParaRPr lang="uk-UA" sz="1100"/>
            </a:p>
          </xdr:txBody>
        </xdr:sp>
      </mc:Fallback>
    </mc:AlternateContent>
    <xdr:clientData/>
  </xdr:oneCellAnchor>
  <xdr:oneCellAnchor>
    <xdr:from>
      <xdr:col>8</xdr:col>
      <xdr:colOff>123826</xdr:colOff>
      <xdr:row>268</xdr:row>
      <xdr:rowOff>66674</xdr:rowOff>
    </xdr:from>
    <xdr:ext cx="771524" cy="5810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4895851" y="44815124"/>
              <a:ext cx="771524" cy="5810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uk-UA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  <m:r>
                          <a:rPr lang="uk-UA" sz="1100" b="0" i="1" baseline="-25000">
                            <a:latin typeface="Cambria Math" panose="02040503050406030204" pitchFamily="18" charset="0"/>
                          </a:rPr>
                          <m:t>міс</m:t>
                        </m:r>
                      </m:e>
                    </m:nary>
                  </m:oMath>
                </m:oMathPara>
              </a14:m>
              <a:endParaRPr lang="uk-UA" sz="110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000-00000F000000}"/>
                </a:ext>
              </a:extLst>
            </xdr:cNvPr>
            <xdr:cNvSpPr txBox="1"/>
          </xdr:nvSpPr>
          <xdr:spPr>
            <a:xfrm>
              <a:off x="4895851" y="44815124"/>
              <a:ext cx="771524" cy="5810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uk-UA" sz="1100" i="0">
                  <a:latin typeface="Cambria Math"/>
                </a:rPr>
                <a:t>∑2</a:t>
              </a:r>
              <a:r>
                <a:rPr lang="en-US" sz="1100" b="0" i="0">
                  <a:latin typeface="Cambria Math"/>
                </a:rPr>
                <a:t>_</a:t>
              </a:r>
              <a:r>
                <a:rPr lang="uk-UA" sz="1100" b="0" i="0">
                  <a:latin typeface="Cambria Math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𝑖=1</a:t>
              </a:r>
              <a:r>
                <a:rPr lang="uk-UA" sz="1100" b="0" i="0">
                  <a:latin typeface="Cambria Math"/>
                </a:rPr>
                <a:t>)</a:t>
              </a:r>
              <a:r>
                <a:rPr lang="en-US" sz="1100" b="0" i="0">
                  <a:latin typeface="Cambria Math"/>
                </a:rPr>
                <a:t>^</a:t>
              </a:r>
              <a:r>
                <a:rPr lang="en-US" sz="1100" b="0" i="0">
                  <a:latin typeface="Cambria Math" panose="02040503050406030204" pitchFamily="18" charset="0"/>
                </a:rPr>
                <a:t>𝑛</a:t>
              </a:r>
              <a:r>
                <a:rPr lang="uk-UA" sz="1100" b="0" i="0" baseline="-25000">
                  <a:latin typeface="Cambria Math"/>
                </a:rPr>
                <a:t>▒</a:t>
              </a:r>
              <a:r>
                <a:rPr lang="en-US" sz="1100" b="0" i="0">
                  <a:latin typeface="Cambria Math" panose="02040503050406030204" pitchFamily="18" charset="0"/>
                </a:rPr>
                <a:t>𝑚</a:t>
              </a:r>
              <a:r>
                <a:rPr lang="uk-UA" sz="1100" b="0" i="0" baseline="-25000">
                  <a:latin typeface="Cambria Math" panose="02040503050406030204" pitchFamily="18" charset="0"/>
                </a:rPr>
                <a:t>міс</a:t>
              </a:r>
              <a:endParaRPr lang="uk-UA" sz="1100"/>
            </a:p>
          </xdr:txBody>
        </xdr:sp>
      </mc:Fallback>
    </mc:AlternateContent>
    <xdr:clientData/>
  </xdr:oneCellAnchor>
  <xdr:oneCellAnchor>
    <xdr:from>
      <xdr:col>13</xdr:col>
      <xdr:colOff>633412</xdr:colOff>
      <xdr:row>249</xdr:row>
      <xdr:rowOff>90487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481762" y="11244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uk-UA" sz="1100"/>
        </a:p>
      </xdr:txBody>
    </xdr:sp>
    <xdr:clientData/>
  </xdr:oneCellAnchor>
  <xdr:oneCellAnchor>
    <xdr:from>
      <xdr:col>3</xdr:col>
      <xdr:colOff>19049</xdr:colOff>
      <xdr:row>296</xdr:row>
      <xdr:rowOff>66675</xdr:rowOff>
    </xdr:from>
    <xdr:ext cx="1219201" cy="9239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2181224" y="53311425"/>
              <a:ext cx="1219201" cy="9239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uk-UA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uk-UA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r>
                          <a:rPr lang="en-US" sz="1100" b="0" i="1">
                            <a:latin typeface="Cambria Math"/>
                          </a:rPr>
                          <m:t>𝑊</m:t>
                        </m:r>
                        <m:r>
                          <a:rPr lang="uk-UA" sz="1100" b="0" i="1" baseline="-25000">
                            <a:latin typeface="Cambria Math" panose="02040503050406030204" pitchFamily="18" charset="0"/>
                          </a:rPr>
                          <m:t>б ел річ</m:t>
                        </m:r>
                      </m:e>
                    </m:nary>
                  </m:oMath>
                </m:oMathPara>
              </a14:m>
              <a:endParaRPr lang="uk-UA" sz="11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="" xmlns:a16="http://schemas.microsoft.com/office/drawing/2014/main" xmlns:a14="http://schemas.microsoft.com/office/drawing/2010/main" id="{00000000-0008-0000-0000-00000D000000}"/>
                </a:ext>
              </a:extLst>
            </xdr:cNvPr>
            <xdr:cNvSpPr txBox="1"/>
          </xdr:nvSpPr>
          <xdr:spPr>
            <a:xfrm>
              <a:off x="2181224" y="53311425"/>
              <a:ext cx="1219201" cy="9239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uk-UA" sz="1100" i="0">
                  <a:latin typeface="Cambria Math"/>
                </a:rPr>
                <a:t>∑</a:t>
              </a:r>
              <a:r>
                <a:rPr lang="en-US" sz="1100" b="0" i="0">
                  <a:latin typeface="Cambria Math"/>
                </a:rPr>
                <a:t>_</a:t>
              </a:r>
              <a:r>
                <a:rPr lang="uk-UA" sz="1100" b="0" i="0">
                  <a:latin typeface="Cambria Math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𝑖=1</a:t>
              </a:r>
              <a:r>
                <a:rPr lang="uk-UA" sz="1100" b="0" i="0">
                  <a:latin typeface="Cambria Math"/>
                </a:rPr>
                <a:t>)^</a:t>
              </a:r>
              <a:r>
                <a:rPr lang="uk-UA" sz="1100" b="0" i="0">
                  <a:latin typeface="Cambria Math" panose="02040503050406030204" pitchFamily="18" charset="0"/>
                </a:rPr>
                <a:t>3</a:t>
              </a:r>
              <a:r>
                <a:rPr lang="uk-UA" sz="1100" b="0" i="0" baseline="-25000">
                  <a:latin typeface="Cambria Math"/>
                </a:rPr>
                <a:t>▒〖</a:t>
              </a:r>
              <a:r>
                <a:rPr lang="en-US" sz="1100" b="0" i="0">
                  <a:latin typeface="Cambria Math"/>
                </a:rPr>
                <a:t>𝑊</a:t>
              </a:r>
              <a:r>
                <a:rPr lang="uk-UA" sz="1100" b="0" i="0" baseline="-25000">
                  <a:latin typeface="Cambria Math" panose="02040503050406030204" pitchFamily="18" charset="0"/>
                </a:rPr>
                <a:t>б ел річ</a:t>
              </a:r>
              <a:r>
                <a:rPr lang="uk-UA" sz="1100" b="0" i="0" baseline="-25000">
                  <a:latin typeface="Cambria Math"/>
                </a:rPr>
                <a:t>〗</a:t>
              </a:r>
              <a:endParaRPr lang="uk-UA" sz="1100"/>
            </a:p>
          </xdr:txBody>
        </xdr:sp>
      </mc:Fallback>
    </mc:AlternateContent>
    <xdr:clientData/>
  </xdr:oneCellAnchor>
  <xdr:oneCellAnchor>
    <xdr:from>
      <xdr:col>13</xdr:col>
      <xdr:colOff>633412</xdr:colOff>
      <xdr:row>91</xdr:row>
      <xdr:rowOff>90487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567612" y="47705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uk-UA" sz="1100"/>
        </a:p>
      </xdr:txBody>
    </xdr:sp>
    <xdr:clientData/>
  </xdr:oneCellAnchor>
  <xdr:oneCellAnchor>
    <xdr:from>
      <xdr:col>2</xdr:col>
      <xdr:colOff>923926</xdr:colOff>
      <xdr:row>108</xdr:row>
      <xdr:rowOff>9525</xdr:rowOff>
    </xdr:from>
    <xdr:ext cx="914400" cy="4857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2057401" y="56273700"/>
              <a:ext cx="914400" cy="4857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uk-UA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/>
                    </m:nary>
                  </m:oMath>
                </m:oMathPara>
              </a14:m>
              <a:endParaRPr lang="uk-UA" sz="110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="" xmlns:a16="http://schemas.microsoft.com/office/drawing/2014/main" xmlns:a14="http://schemas.microsoft.com/office/drawing/2010/main" id="{00000000-0008-0000-0000-00000E000000}"/>
                </a:ext>
              </a:extLst>
            </xdr:cNvPr>
            <xdr:cNvSpPr txBox="1"/>
          </xdr:nvSpPr>
          <xdr:spPr>
            <a:xfrm>
              <a:off x="2057401" y="56273700"/>
              <a:ext cx="914400" cy="4857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uk-UA" sz="1100" i="0">
                  <a:latin typeface="Cambria Math"/>
                </a:rPr>
                <a:t>∑</a:t>
              </a:r>
              <a:r>
                <a:rPr lang="en-US" sz="1100" b="0" i="0">
                  <a:latin typeface="Cambria Math"/>
                </a:rPr>
                <a:t>_</a:t>
              </a:r>
              <a:r>
                <a:rPr lang="uk-UA" sz="1100" b="0" i="0">
                  <a:latin typeface="Cambria Math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𝑖=1</a:t>
              </a:r>
              <a:r>
                <a:rPr lang="uk-UA" sz="1100" b="0" i="0">
                  <a:latin typeface="Cambria Math"/>
                </a:rPr>
                <a:t>)</a:t>
              </a:r>
              <a:r>
                <a:rPr lang="en-US" sz="1100" b="0" i="0">
                  <a:latin typeface="Cambria Math"/>
                </a:rPr>
                <a:t>^</a:t>
              </a:r>
              <a:r>
                <a:rPr lang="en-US" sz="1100" b="0" i="0">
                  <a:latin typeface="Cambria Math" panose="02040503050406030204" pitchFamily="18" charset="0"/>
                </a:rPr>
                <a:t>𝑛</a:t>
              </a:r>
              <a:endParaRPr lang="uk-UA" sz="1100"/>
            </a:p>
          </xdr:txBody>
        </xdr:sp>
      </mc:Fallback>
    </mc:AlternateContent>
    <xdr:clientData/>
  </xdr:oneCellAnchor>
  <xdr:oneCellAnchor>
    <xdr:from>
      <xdr:col>8</xdr:col>
      <xdr:colOff>123826</xdr:colOff>
      <xdr:row>108</xdr:row>
      <xdr:rowOff>66674</xdr:rowOff>
    </xdr:from>
    <xdr:ext cx="771524" cy="5810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4895851" y="56330849"/>
              <a:ext cx="771524" cy="5810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uk-UA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  <m:r>
                          <a:rPr lang="uk-UA" sz="1100" b="0" i="1" baseline="-25000">
                            <a:latin typeface="Cambria Math" panose="02040503050406030204" pitchFamily="18" charset="0"/>
                          </a:rPr>
                          <m:t>міс</m:t>
                        </m:r>
                      </m:e>
                    </m:nary>
                  </m:oMath>
                </m:oMathPara>
              </a14:m>
              <a:endParaRPr lang="uk-UA" sz="1100"/>
            </a:p>
          </xdr:txBody>
        </xdr:sp>
      </mc:Choice>
      <mc:Fallback xmlns="">
        <xdr:sp macro="" textlink="">
          <xdr:nvSpPr>
            <xdr:cNvPr id="21" name="TextBox 20">
              <a:extLst>
                <a:ext uri="{FF2B5EF4-FFF2-40B4-BE49-F238E27FC236}">
                  <a16:creationId xmlns="" xmlns:a16="http://schemas.microsoft.com/office/drawing/2014/main" xmlns:a14="http://schemas.microsoft.com/office/drawing/2010/main" id="{00000000-0008-0000-0000-00000F000000}"/>
                </a:ext>
              </a:extLst>
            </xdr:cNvPr>
            <xdr:cNvSpPr txBox="1"/>
          </xdr:nvSpPr>
          <xdr:spPr>
            <a:xfrm>
              <a:off x="4895851" y="56330849"/>
              <a:ext cx="771524" cy="5810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uk-UA" sz="1100" i="0">
                  <a:latin typeface="Cambria Math"/>
                </a:rPr>
                <a:t>∑2</a:t>
              </a:r>
              <a:r>
                <a:rPr lang="en-US" sz="1100" b="0" i="0">
                  <a:latin typeface="Cambria Math"/>
                </a:rPr>
                <a:t>_</a:t>
              </a:r>
              <a:r>
                <a:rPr lang="uk-UA" sz="1100" b="0" i="0">
                  <a:latin typeface="Cambria Math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𝑖=1</a:t>
              </a:r>
              <a:r>
                <a:rPr lang="uk-UA" sz="1100" b="0" i="0">
                  <a:latin typeface="Cambria Math"/>
                </a:rPr>
                <a:t>)</a:t>
              </a:r>
              <a:r>
                <a:rPr lang="en-US" sz="1100" b="0" i="0">
                  <a:latin typeface="Cambria Math"/>
                </a:rPr>
                <a:t>^</a:t>
              </a:r>
              <a:r>
                <a:rPr lang="en-US" sz="1100" b="0" i="0">
                  <a:latin typeface="Cambria Math" panose="02040503050406030204" pitchFamily="18" charset="0"/>
                </a:rPr>
                <a:t>𝑛</a:t>
              </a:r>
              <a:r>
                <a:rPr lang="uk-UA" sz="1100" b="0" i="0" baseline="-25000">
                  <a:latin typeface="Cambria Math"/>
                </a:rPr>
                <a:t>▒</a:t>
              </a:r>
              <a:r>
                <a:rPr lang="en-US" sz="1100" b="0" i="0">
                  <a:latin typeface="Cambria Math" panose="02040503050406030204" pitchFamily="18" charset="0"/>
                </a:rPr>
                <a:t>𝑚</a:t>
              </a:r>
              <a:r>
                <a:rPr lang="uk-UA" sz="1100" b="0" i="0" baseline="-25000">
                  <a:latin typeface="Cambria Math" panose="02040503050406030204" pitchFamily="18" charset="0"/>
                </a:rPr>
                <a:t>міс</a:t>
              </a:r>
              <a:endParaRPr lang="uk-UA" sz="1100"/>
            </a:p>
          </xdr:txBody>
        </xdr:sp>
      </mc:Fallback>
    </mc:AlternateContent>
    <xdr:clientData/>
  </xdr:oneCellAnchor>
  <xdr:oneCellAnchor>
    <xdr:from>
      <xdr:col>4</xdr:col>
      <xdr:colOff>19049</xdr:colOff>
      <xdr:row>136</xdr:row>
      <xdr:rowOff>104775</xdr:rowOff>
    </xdr:from>
    <xdr:ext cx="1219201" cy="771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2828924" y="33061275"/>
              <a:ext cx="1219201" cy="771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uk-UA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uk-UA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r>
                          <a:rPr lang="en-US" sz="1100" b="0" i="1">
                            <a:latin typeface="Cambria Math"/>
                          </a:rPr>
                          <m:t>𝐺</m:t>
                        </m:r>
                        <m:r>
                          <a:rPr lang="uk-UA" sz="1100" b="0" i="1" baseline="-25000">
                            <a:latin typeface="Cambria Math" panose="02040503050406030204" pitchFamily="18" charset="0"/>
                          </a:rPr>
                          <m:t>б </m:t>
                        </m:r>
                        <m:r>
                          <a:rPr lang="uk-UA" sz="1100" b="0" i="1" baseline="-25000">
                            <a:latin typeface="Cambria Math"/>
                          </a:rPr>
                          <m:t>хвп</m:t>
                        </m:r>
                        <m:r>
                          <a:rPr lang="uk-UA" sz="1100" b="0" i="1" baseline="-25000">
                            <a:latin typeface="Cambria Math" panose="02040503050406030204" pitchFamily="18" charset="0"/>
                          </a:rPr>
                          <m:t> річ</m:t>
                        </m:r>
                      </m:e>
                    </m:nary>
                  </m:oMath>
                </m:oMathPara>
              </a14:m>
              <a:endParaRPr lang="uk-UA" sz="11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="" xmlns:a16="http://schemas.microsoft.com/office/drawing/2014/main" xmlns:a14="http://schemas.microsoft.com/office/drawing/2010/main" id="{00000000-0008-0000-0000-00000D000000}"/>
                </a:ext>
              </a:extLst>
            </xdr:cNvPr>
            <xdr:cNvSpPr txBox="1"/>
          </xdr:nvSpPr>
          <xdr:spPr>
            <a:xfrm>
              <a:off x="2828924" y="33061275"/>
              <a:ext cx="1219201" cy="771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uk-UA" sz="1100" i="0">
                  <a:latin typeface="Cambria Math"/>
                </a:rPr>
                <a:t>∑</a:t>
              </a:r>
              <a:r>
                <a:rPr lang="en-US" sz="1100" b="0" i="0">
                  <a:latin typeface="Cambria Math"/>
                </a:rPr>
                <a:t>_</a:t>
              </a:r>
              <a:r>
                <a:rPr lang="uk-UA" sz="1100" b="0" i="0">
                  <a:latin typeface="Cambria Math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𝑖=1</a:t>
              </a:r>
              <a:r>
                <a:rPr lang="uk-UA" sz="1100" b="0" i="0">
                  <a:latin typeface="Cambria Math"/>
                </a:rPr>
                <a:t>)^</a:t>
              </a:r>
              <a:r>
                <a:rPr lang="uk-UA" sz="1100" b="0" i="0">
                  <a:latin typeface="Cambria Math" panose="02040503050406030204" pitchFamily="18" charset="0"/>
                </a:rPr>
                <a:t>3</a:t>
              </a:r>
              <a:r>
                <a:rPr lang="uk-UA" sz="1100" b="0" i="0" baseline="-25000">
                  <a:latin typeface="Cambria Math"/>
                </a:rPr>
                <a:t>▒〖</a:t>
              </a:r>
              <a:r>
                <a:rPr lang="en-US" sz="1100" b="0" i="0">
                  <a:latin typeface="Cambria Math"/>
                </a:rPr>
                <a:t>𝐺</a:t>
              </a:r>
              <a:r>
                <a:rPr lang="uk-UA" sz="1100" b="0" i="0" baseline="-25000">
                  <a:latin typeface="Cambria Math" panose="02040503050406030204" pitchFamily="18" charset="0"/>
                </a:rPr>
                <a:t>б </a:t>
              </a:r>
              <a:r>
                <a:rPr lang="uk-UA" sz="1100" b="0" i="0" baseline="-25000">
                  <a:latin typeface="Cambria Math"/>
                </a:rPr>
                <a:t>хвп</a:t>
              </a:r>
              <a:r>
                <a:rPr lang="uk-UA" sz="1100" b="0" i="0" baseline="-25000">
                  <a:latin typeface="Cambria Math" panose="02040503050406030204" pitchFamily="18" charset="0"/>
                </a:rPr>
                <a:t> річ</a:t>
              </a:r>
              <a:r>
                <a:rPr lang="uk-UA" sz="1100" b="0" i="0" baseline="-25000">
                  <a:latin typeface="Cambria Math"/>
                </a:rPr>
                <a:t>〗</a:t>
              </a:r>
              <a:endParaRPr lang="uk-UA" sz="1100"/>
            </a:p>
          </xdr:txBody>
        </xdr:sp>
      </mc:Fallback>
    </mc:AlternateContent>
    <xdr:clientData/>
  </xdr:oneCellAnchor>
  <xdr:oneCellAnchor>
    <xdr:from>
      <xdr:col>13</xdr:col>
      <xdr:colOff>633412</xdr:colOff>
      <xdr:row>328</xdr:row>
      <xdr:rowOff>90487</xdr:rowOff>
    </xdr:from>
    <xdr:ext cx="65" cy="17222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567612" y="59155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uk-UA" sz="1100"/>
        </a:p>
      </xdr:txBody>
    </xdr:sp>
    <xdr:clientData/>
  </xdr:oneCellAnchor>
  <xdr:oneCellAnchor>
    <xdr:from>
      <xdr:col>3</xdr:col>
      <xdr:colOff>19049</xdr:colOff>
      <xdr:row>375</xdr:row>
      <xdr:rowOff>85726</xdr:rowOff>
    </xdr:from>
    <xdr:ext cx="1771651" cy="59055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181224" y="91230451"/>
          <a:ext cx="1771651" cy="590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uk-UA" sz="1100"/>
        </a:p>
      </xdr:txBody>
    </xdr:sp>
    <xdr:clientData/>
  </xdr:oneCellAnchor>
  <xdr:oneCellAnchor>
    <xdr:from>
      <xdr:col>7</xdr:col>
      <xdr:colOff>190500</xdr:colOff>
      <xdr:row>351</xdr:row>
      <xdr:rowOff>0</xdr:rowOff>
    </xdr:from>
    <xdr:ext cx="876300" cy="4650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4362450" y="11182350"/>
              <a:ext cx="876300" cy="4650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uk-UA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/>
                    </m:nary>
                  </m:oMath>
                </m:oMathPara>
              </a14:m>
              <a:endParaRPr lang="uk-UA" sz="1100"/>
            </a:p>
          </xdr:txBody>
        </xdr:sp>
      </mc:Choice>
      <mc:Fallback xmlns="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000-000004000000}"/>
                </a:ext>
              </a:extLst>
            </xdr:cNvPr>
            <xdr:cNvSpPr txBox="1"/>
          </xdr:nvSpPr>
          <xdr:spPr>
            <a:xfrm>
              <a:off x="4362450" y="11182350"/>
              <a:ext cx="876300" cy="4650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uk-UA" sz="1100" i="0">
                  <a:latin typeface="Cambria Math"/>
                </a:rPr>
                <a:t>∑</a:t>
              </a:r>
              <a:r>
                <a:rPr lang="en-US" sz="1100" b="0" i="0">
                  <a:latin typeface="Cambria Math"/>
                </a:rPr>
                <a:t>_</a:t>
              </a:r>
              <a:r>
                <a:rPr lang="uk-UA" sz="1100" b="0" i="0">
                  <a:latin typeface="Cambria Math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𝑖=1</a:t>
              </a:r>
              <a:r>
                <a:rPr lang="uk-UA" sz="1100" b="0" i="0">
                  <a:latin typeface="Cambria Math"/>
                </a:rPr>
                <a:t>)</a:t>
              </a:r>
              <a:r>
                <a:rPr lang="en-US" sz="1100" b="0" i="0">
                  <a:latin typeface="Cambria Math"/>
                </a:rPr>
                <a:t>^</a:t>
              </a:r>
              <a:r>
                <a:rPr lang="en-US" sz="1100" b="0" i="0">
                  <a:latin typeface="Cambria Math" panose="02040503050406030204" pitchFamily="18" charset="0"/>
                </a:rPr>
                <a:t>𝑛</a:t>
              </a:r>
              <a:endParaRPr lang="uk-UA" sz="1100"/>
            </a:p>
          </xdr:txBody>
        </xdr:sp>
      </mc:Fallback>
    </mc:AlternateContent>
    <xdr:clientData/>
  </xdr:oneCellAnchor>
  <xdr:oneCellAnchor>
    <xdr:from>
      <xdr:col>13</xdr:col>
      <xdr:colOff>728662</xdr:colOff>
      <xdr:row>369</xdr:row>
      <xdr:rowOff>90487</xdr:rowOff>
    </xdr:from>
    <xdr:ext cx="65" cy="17222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596187" y="15016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uk-UA" sz="1100"/>
        </a:p>
      </xdr:txBody>
    </xdr:sp>
    <xdr:clientData/>
  </xdr:oneCellAnchor>
  <xdr:oneCellAnchor>
    <xdr:from>
      <xdr:col>3</xdr:col>
      <xdr:colOff>419099</xdr:colOff>
      <xdr:row>375</xdr:row>
      <xdr:rowOff>85725</xdr:rowOff>
    </xdr:from>
    <xdr:ext cx="1238249" cy="5048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 rot="10800000" flipV="1">
              <a:off x="2581274" y="91297125"/>
              <a:ext cx="1238249" cy="504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uk-UA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uk-UA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uk-UA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r>
                          <a:rPr lang="en-US" sz="1100" b="0" i="1">
                            <a:latin typeface="Cambria Math"/>
                          </a:rPr>
                          <m:t>𝐺</m:t>
                        </m:r>
                        <m:r>
                          <a:rPr lang="uk-UA" sz="1100" b="0" i="1" baseline="-25000">
                            <a:latin typeface="Cambria Math" panose="02040503050406030204" pitchFamily="18" charset="0"/>
                          </a:rPr>
                          <m:t>б</m:t>
                        </m:r>
                        <m:r>
                          <a:rPr lang="uk-UA" sz="1100" b="0" i="1" baseline="-25000">
                            <a:latin typeface="Cambria Math"/>
                          </a:rPr>
                          <m:t> газ </m:t>
                        </m:r>
                        <m:r>
                          <a:rPr lang="uk-UA" sz="1100" b="0" i="1" baseline="-25000">
                            <a:latin typeface="Cambria Math" panose="02040503050406030204" pitchFamily="18" charset="0"/>
                          </a:rPr>
                          <m:t>річ</m:t>
                        </m:r>
                      </m:e>
                    </m:nary>
                  </m:oMath>
                </m:oMathPara>
              </a14:m>
              <a:endParaRPr lang="uk-UA" sz="1100"/>
            </a:p>
          </xdr:txBody>
        </xdr:sp>
      </mc:Choice>
      <mc:Fallback xmlns="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000-00000A000000}"/>
                </a:ext>
              </a:extLst>
            </xdr:cNvPr>
            <xdr:cNvSpPr txBox="1"/>
          </xdr:nvSpPr>
          <xdr:spPr>
            <a:xfrm rot="10800000" flipV="1">
              <a:off x="2581274" y="91297125"/>
              <a:ext cx="1238249" cy="504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uk-UA" sz="1100" i="0">
                  <a:latin typeface="Cambria Math"/>
                </a:rPr>
                <a:t>∑</a:t>
              </a:r>
              <a:r>
                <a:rPr lang="uk-UA" sz="1100" b="0" i="0">
                  <a:latin typeface="Cambria Math"/>
                </a:rPr>
                <a:t>_(</a:t>
              </a:r>
              <a:r>
                <a:rPr lang="en-US" sz="1100" b="0" i="0">
                  <a:latin typeface="Cambria Math" panose="02040503050406030204" pitchFamily="18" charset="0"/>
                </a:rPr>
                <a:t>𝑖</a:t>
              </a:r>
              <a:r>
                <a:rPr lang="uk-UA" sz="1100" b="0" i="0">
                  <a:latin typeface="Cambria Math" panose="02040503050406030204" pitchFamily="18" charset="0"/>
                </a:rPr>
                <a:t>=1</a:t>
              </a:r>
              <a:r>
                <a:rPr lang="uk-UA" sz="1100" b="0" i="0">
                  <a:latin typeface="Cambria Math"/>
                </a:rPr>
                <a:t>)^</a:t>
              </a:r>
              <a:r>
                <a:rPr lang="uk-UA" sz="1100" b="0" i="0">
                  <a:latin typeface="Cambria Math" panose="02040503050406030204" pitchFamily="18" charset="0"/>
                </a:rPr>
                <a:t>3</a:t>
              </a:r>
              <a:r>
                <a:rPr lang="uk-UA" sz="1100" b="0" i="0" baseline="-25000">
                  <a:latin typeface="Cambria Math"/>
                </a:rPr>
                <a:t>▒〖</a:t>
              </a:r>
              <a:r>
                <a:rPr lang="en-US" sz="1100" b="0" i="0">
                  <a:latin typeface="Cambria Math"/>
                </a:rPr>
                <a:t>𝐺</a:t>
              </a:r>
              <a:r>
                <a:rPr lang="uk-UA" sz="1100" b="0" i="0" baseline="-25000">
                  <a:latin typeface="Cambria Math" panose="02040503050406030204" pitchFamily="18" charset="0"/>
                </a:rPr>
                <a:t>б</a:t>
              </a:r>
              <a:r>
                <a:rPr lang="uk-UA" sz="1100" b="0" i="0" baseline="-25000">
                  <a:latin typeface="Cambria Math"/>
                </a:rPr>
                <a:t> газ </a:t>
              </a:r>
              <a:r>
                <a:rPr lang="uk-UA" sz="1100" b="0" i="0" baseline="-25000">
                  <a:latin typeface="Cambria Math" panose="02040503050406030204" pitchFamily="18" charset="0"/>
                </a:rPr>
                <a:t>річ</a:t>
              </a:r>
              <a:r>
                <a:rPr lang="uk-UA" sz="1100" b="0" i="0" baseline="-25000">
                  <a:latin typeface="Cambria Math"/>
                </a:rPr>
                <a:t>〗</a:t>
              </a:r>
              <a:endParaRPr lang="uk-UA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5"/>
  <sheetViews>
    <sheetView tabSelected="1" zoomScaleNormal="100" workbookViewId="0">
      <selection activeCell="AF321" sqref="AF321"/>
    </sheetView>
  </sheetViews>
  <sheetFormatPr defaultRowHeight="15" x14ac:dyDescent="0.25"/>
  <cols>
    <col min="1" max="1" width="5" customWidth="1"/>
    <col min="2" max="2" width="10.42578125" customWidth="1"/>
    <col min="3" max="3" width="16.42578125" customWidth="1"/>
    <col min="4" max="4" width="12.85546875" customWidth="1"/>
    <col min="5" max="5" width="6.5703125" customWidth="1"/>
    <col min="6" max="6" width="10.28515625" customWidth="1"/>
    <col min="7" max="7" width="3.5703125" customWidth="1"/>
    <col min="8" max="8" width="9" customWidth="1"/>
    <col min="9" max="9" width="2.85546875" customWidth="1"/>
    <col min="10" max="10" width="11.28515625" customWidth="1"/>
    <col min="11" max="11" width="4.7109375" customWidth="1"/>
    <col min="12" max="12" width="11.28515625" customWidth="1"/>
    <col min="13" max="13" width="2.85546875" customWidth="1"/>
    <col min="14" max="14" width="9.7109375" customWidth="1"/>
    <col min="15" max="15" width="3.42578125" customWidth="1"/>
    <col min="16" max="16" width="10" customWidth="1"/>
    <col min="17" max="17" width="1.28515625" customWidth="1"/>
    <col min="18" max="18" width="10.140625" customWidth="1"/>
    <col min="19" max="19" width="2.42578125" customWidth="1"/>
    <col min="20" max="20" width="8.85546875" customWidth="1"/>
    <col min="21" max="21" width="2.85546875" customWidth="1"/>
    <col min="22" max="22" width="11.28515625" customWidth="1"/>
    <col min="23" max="23" width="2.85546875" customWidth="1"/>
    <col min="25" max="25" width="3.140625" customWidth="1"/>
    <col min="26" max="26" width="9.140625" customWidth="1"/>
    <col min="27" max="27" width="11" customWidth="1"/>
    <col min="29" max="29" width="3.85546875" customWidth="1"/>
    <col min="30" max="30" width="12.42578125" customWidth="1"/>
  </cols>
  <sheetData>
    <row r="1" spans="2:27" ht="18.75" x14ac:dyDescent="0.3">
      <c r="B1" s="9" t="s">
        <v>369</v>
      </c>
      <c r="C1" s="9"/>
      <c r="D1" s="9"/>
      <c r="E1" s="9"/>
      <c r="F1" s="9"/>
      <c r="G1" s="9"/>
      <c r="H1" s="9"/>
      <c r="I1" s="9"/>
    </row>
    <row r="2" spans="2:27" ht="18.75" x14ac:dyDescent="0.3">
      <c r="B2" s="45" t="s">
        <v>133</v>
      </c>
      <c r="C2" s="9"/>
      <c r="D2" s="9"/>
      <c r="E2" s="9"/>
      <c r="F2" s="9"/>
      <c r="G2" s="9"/>
      <c r="H2" s="9"/>
      <c r="I2" s="9"/>
    </row>
    <row r="3" spans="2:27" ht="18.75" x14ac:dyDescent="0.3">
      <c r="B3" s="182" t="s">
        <v>287</v>
      </c>
      <c r="C3" s="9"/>
      <c r="D3" s="9"/>
      <c r="E3" s="9"/>
      <c r="F3" s="9"/>
      <c r="G3" s="9"/>
      <c r="H3" s="9"/>
      <c r="I3" s="9"/>
    </row>
    <row r="4" spans="2:27" ht="18.75" x14ac:dyDescent="0.3">
      <c r="B4" s="183" t="s">
        <v>288</v>
      </c>
      <c r="C4" s="9"/>
      <c r="D4" s="9"/>
      <c r="E4" s="9"/>
      <c r="F4" s="9"/>
      <c r="G4" s="9"/>
      <c r="H4" s="9"/>
      <c r="I4" s="9"/>
    </row>
    <row r="5" spans="2:27" x14ac:dyDescent="0.25">
      <c r="B5" t="s">
        <v>346</v>
      </c>
    </row>
    <row r="6" spans="2:27" x14ac:dyDescent="0.25">
      <c r="B6" t="s">
        <v>361</v>
      </c>
    </row>
    <row r="7" spans="2:27" x14ac:dyDescent="0.25">
      <c r="B7" s="74"/>
      <c r="C7" s="56" t="s">
        <v>117</v>
      </c>
      <c r="D7" t="s">
        <v>353</v>
      </c>
    </row>
    <row r="8" spans="2:27" x14ac:dyDescent="0.25">
      <c r="B8" s="80"/>
      <c r="C8" s="56" t="s">
        <v>117</v>
      </c>
      <c r="D8" t="s">
        <v>128</v>
      </c>
    </row>
    <row r="9" spans="2:27" ht="18.75" x14ac:dyDescent="0.3">
      <c r="B9" s="267" t="s">
        <v>155</v>
      </c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19"/>
    </row>
    <row r="10" spans="2:27" ht="30" x14ac:dyDescent="0.25">
      <c r="B10" s="4" t="s">
        <v>26</v>
      </c>
      <c r="C10" s="11" t="s">
        <v>36</v>
      </c>
      <c r="D10" s="5" t="s">
        <v>1</v>
      </c>
      <c r="E10" s="5"/>
      <c r="F10" s="5" t="s">
        <v>2</v>
      </c>
      <c r="G10" s="5"/>
      <c r="H10" s="5" t="s">
        <v>3</v>
      </c>
      <c r="I10" s="5"/>
      <c r="J10" s="5" t="s">
        <v>4</v>
      </c>
      <c r="K10" s="5"/>
      <c r="L10" s="5" t="s">
        <v>5</v>
      </c>
      <c r="M10" s="5"/>
      <c r="N10" s="5" t="s">
        <v>6</v>
      </c>
      <c r="O10" s="5"/>
      <c r="P10" s="5" t="s">
        <v>7</v>
      </c>
      <c r="Q10" s="5"/>
      <c r="R10" s="5" t="s">
        <v>8</v>
      </c>
      <c r="S10" s="5"/>
      <c r="T10" s="5" t="s">
        <v>9</v>
      </c>
      <c r="U10" s="5"/>
      <c r="V10" s="5" t="s">
        <v>10</v>
      </c>
      <c r="W10" s="5"/>
      <c r="X10" s="5" t="s">
        <v>11</v>
      </c>
      <c r="Y10" s="5"/>
      <c r="Z10" s="5" t="s">
        <v>12</v>
      </c>
      <c r="AA10" s="11" t="s">
        <v>73</v>
      </c>
    </row>
    <row r="11" spans="2:27" x14ac:dyDescent="0.25">
      <c r="B11" s="254" t="s">
        <v>154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6"/>
    </row>
    <row r="12" spans="2:27" ht="53.25" customHeight="1" x14ac:dyDescent="0.25">
      <c r="B12" s="269">
        <v>2019</v>
      </c>
      <c r="C12" s="204" t="s">
        <v>332</v>
      </c>
      <c r="D12" s="194">
        <v>329</v>
      </c>
      <c r="E12" s="195"/>
      <c r="F12" s="194">
        <v>290</v>
      </c>
      <c r="G12" s="195"/>
      <c r="H12" s="194">
        <v>298</v>
      </c>
      <c r="I12" s="195"/>
      <c r="J12" s="194">
        <v>73</v>
      </c>
      <c r="K12" s="195"/>
      <c r="L12" s="195">
        <v>0</v>
      </c>
      <c r="M12" s="195"/>
      <c r="N12" s="195">
        <v>0</v>
      </c>
      <c r="O12" s="195"/>
      <c r="P12" s="195">
        <v>0</v>
      </c>
      <c r="Q12" s="195"/>
      <c r="R12" s="195">
        <v>0</v>
      </c>
      <c r="S12" s="195"/>
      <c r="T12" s="195">
        <v>0</v>
      </c>
      <c r="U12" s="195"/>
      <c r="V12" s="194">
        <v>157</v>
      </c>
      <c r="W12" s="195"/>
      <c r="X12" s="194">
        <v>211</v>
      </c>
      <c r="Y12" s="195"/>
      <c r="Z12" s="194">
        <v>296</v>
      </c>
      <c r="AA12" s="195">
        <f>SUM(D12:Z12)</f>
        <v>1654</v>
      </c>
    </row>
    <row r="13" spans="2:27" ht="57" customHeight="1" x14ac:dyDescent="0.25">
      <c r="B13" s="270"/>
      <c r="C13" s="41" t="s">
        <v>105</v>
      </c>
      <c r="D13" s="194">
        <v>-4.4000000000000004</v>
      </c>
      <c r="E13" s="195"/>
      <c r="F13" s="194">
        <v>-2.8</v>
      </c>
      <c r="G13" s="195"/>
      <c r="H13" s="194">
        <v>1.5</v>
      </c>
      <c r="I13" s="195"/>
      <c r="J13" s="194">
        <v>4.2</v>
      </c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4">
        <v>1.1000000000000001</v>
      </c>
      <c r="W13" s="195"/>
      <c r="X13" s="194">
        <v>1.4</v>
      </c>
      <c r="Y13" s="195"/>
      <c r="Z13" s="194">
        <v>-1.6</v>
      </c>
      <c r="AA13" s="195"/>
    </row>
    <row r="14" spans="2:27" ht="31.5" customHeight="1" x14ac:dyDescent="0.25">
      <c r="B14" s="270"/>
      <c r="C14" s="41" t="s">
        <v>331</v>
      </c>
      <c r="D14" s="194">
        <v>31</v>
      </c>
      <c r="E14" s="195"/>
      <c r="F14" s="194">
        <v>28</v>
      </c>
      <c r="G14" s="195"/>
      <c r="H14" s="194">
        <v>31</v>
      </c>
      <c r="I14" s="195"/>
      <c r="J14" s="194">
        <v>10</v>
      </c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4">
        <v>16</v>
      </c>
      <c r="W14" s="195"/>
      <c r="X14" s="194">
        <v>30</v>
      </c>
      <c r="Y14" s="195"/>
      <c r="Z14" s="194">
        <v>31</v>
      </c>
      <c r="AA14" s="195">
        <f t="shared" ref="AA14:AA15" si="0">SUM(D14:Z14)</f>
        <v>177</v>
      </c>
    </row>
    <row r="15" spans="2:27" ht="51.75" customHeight="1" x14ac:dyDescent="0.25">
      <c r="B15" s="271"/>
      <c r="C15" s="40" t="s">
        <v>120</v>
      </c>
      <c r="D15" s="196">
        <f>(F41*(F43-F42))/F44*D12/(D14*(F43-D13))</f>
        <v>228.43839238498151</v>
      </c>
      <c r="E15" s="195"/>
      <c r="F15" s="197">
        <f>(F41*(F43-F42))/F44*F12/(F14*(F43-F13))</f>
        <v>238.57769423558898</v>
      </c>
      <c r="G15" s="195"/>
      <c r="H15" s="197">
        <f>(F41*(F43-F42))/7*H12/(H14*(F43-H13))</f>
        <v>272.90252833478638</v>
      </c>
      <c r="I15" s="195"/>
      <c r="J15" s="197">
        <f>(F41*(F43-F42))/F44*J12/(J14*(F43-J13))</f>
        <v>242.65569620253169</v>
      </c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7">
        <f>(F41*(F43-F42))/F44*V12/(V14*(F43-V13))</f>
        <v>272.67328042328046</v>
      </c>
      <c r="W15" s="195"/>
      <c r="X15" s="197">
        <f>(F41*(F43-F42))/F44*X12/(X14*(F43-X13))</f>
        <v>198.59713261648747</v>
      </c>
      <c r="Y15" s="195"/>
      <c r="Z15" s="197">
        <f>(F41*(F43-F42))/F44*Z12/(Z14*(F43-Z13))</f>
        <v>232.16726403823179</v>
      </c>
      <c r="AA15" s="78">
        <f t="shared" si="0"/>
        <v>1686.0119882358881</v>
      </c>
    </row>
    <row r="16" spans="2:27" ht="51" x14ac:dyDescent="0.25">
      <c r="B16" s="264">
        <v>2020</v>
      </c>
      <c r="C16" s="204" t="s">
        <v>332</v>
      </c>
      <c r="D16" s="194">
        <v>277</v>
      </c>
      <c r="E16" s="195"/>
      <c r="F16" s="194">
        <v>269</v>
      </c>
      <c r="G16" s="195"/>
      <c r="H16" s="194">
        <v>246</v>
      </c>
      <c r="I16" s="195"/>
      <c r="J16" s="194">
        <v>97</v>
      </c>
      <c r="K16" s="195"/>
      <c r="L16" s="195">
        <v>0</v>
      </c>
      <c r="M16" s="195"/>
      <c r="N16" s="195">
        <v>0</v>
      </c>
      <c r="O16" s="195"/>
      <c r="P16" s="195">
        <v>0</v>
      </c>
      <c r="Q16" s="195"/>
      <c r="R16" s="195">
        <v>0</v>
      </c>
      <c r="S16" s="195"/>
      <c r="T16" s="195">
        <v>0</v>
      </c>
      <c r="U16" s="195"/>
      <c r="V16" s="194">
        <v>85</v>
      </c>
      <c r="W16" s="195"/>
      <c r="X16" s="194">
        <v>178</v>
      </c>
      <c r="Y16" s="195"/>
      <c r="Z16" s="194">
        <v>263</v>
      </c>
      <c r="AA16" s="195">
        <f t="shared" ref="AA16:AA29" si="1">SUM(D16:Z16)</f>
        <v>1415</v>
      </c>
    </row>
    <row r="17" spans="2:27" ht="58.5" customHeight="1" x14ac:dyDescent="0.25">
      <c r="B17" s="265"/>
      <c r="C17" s="41" t="s">
        <v>105</v>
      </c>
      <c r="D17" s="194">
        <v>-3.8</v>
      </c>
      <c r="E17" s="195"/>
      <c r="F17" s="194">
        <v>-2.2999999999999998</v>
      </c>
      <c r="G17" s="195"/>
      <c r="H17" s="194">
        <v>-0.5</v>
      </c>
      <c r="I17" s="195"/>
      <c r="J17" s="194">
        <v>4.7</v>
      </c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4">
        <v>3.5</v>
      </c>
      <c r="W17" s="195"/>
      <c r="X17" s="194">
        <v>3.3</v>
      </c>
      <c r="Y17" s="195"/>
      <c r="Z17" s="194">
        <v>-1.4</v>
      </c>
      <c r="AA17" s="195"/>
    </row>
    <row r="18" spans="2:27" ht="25.5" x14ac:dyDescent="0.25">
      <c r="B18" s="265"/>
      <c r="C18" s="41" t="s">
        <v>331</v>
      </c>
      <c r="D18" s="194">
        <v>31</v>
      </c>
      <c r="E18" s="195"/>
      <c r="F18" s="194">
        <v>29</v>
      </c>
      <c r="G18" s="195"/>
      <c r="H18" s="194">
        <v>31</v>
      </c>
      <c r="I18" s="195"/>
      <c r="J18" s="194">
        <v>15</v>
      </c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4">
        <v>11</v>
      </c>
      <c r="W18" s="195"/>
      <c r="X18" s="194">
        <v>30</v>
      </c>
      <c r="Y18" s="195"/>
      <c r="Z18" s="194">
        <v>31</v>
      </c>
      <c r="AA18" s="195">
        <f t="shared" ref="AA18:AA19" si="2">SUM(D18:Z18)</f>
        <v>178</v>
      </c>
    </row>
    <row r="19" spans="2:27" ht="54.75" customHeight="1" x14ac:dyDescent="0.25">
      <c r="B19" s="266"/>
      <c r="C19" s="40" t="s">
        <v>120</v>
      </c>
      <c r="D19" s="197">
        <f>(F41*(F43-F42))/F44*F45*(D16/(D18*(F43-D17)))</f>
        <v>197.18134995933858</v>
      </c>
      <c r="E19" s="195"/>
      <c r="F19" s="197">
        <f>(F41*(F43-F42))/F44*F45*(F16/(F18*(F43-F17)))</f>
        <v>218.46111025204885</v>
      </c>
      <c r="G19" s="195"/>
      <c r="H19" s="197">
        <f>(F41*(F43-F42))/F44*F45*(H16/(H18*(F43-H17)))</f>
        <v>203.30322580645162</v>
      </c>
      <c r="I19" s="195"/>
      <c r="J19" s="197">
        <f>(F41*(F43-F42))/F44*F45*(J16/(J18*(F43-J17)))</f>
        <v>221.97995642701528</v>
      </c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7">
        <f>(F41*(F43-F42))/F44*F45*(V16/(V18*(F43-V17)))</f>
        <v>245.96143250688709</v>
      </c>
      <c r="W19" s="195"/>
      <c r="X19" s="197">
        <f>(F41*(F43-F42))/F44*F45*(X16/(X18*(F43-X17)))</f>
        <v>186.59800399201598</v>
      </c>
      <c r="Y19" s="195"/>
      <c r="Z19" s="197">
        <f>(F41*(F43-F42))/F44*F45*(Z16/(Z18*(F43-Z17)))</f>
        <v>208.2116370214049</v>
      </c>
      <c r="AA19" s="78">
        <f t="shared" si="2"/>
        <v>1481.6967159651622</v>
      </c>
    </row>
    <row r="20" spans="2:27" ht="51" x14ac:dyDescent="0.25">
      <c r="B20" s="264">
        <v>2021</v>
      </c>
      <c r="C20" s="204" t="s">
        <v>332</v>
      </c>
      <c r="D20" s="194">
        <v>287</v>
      </c>
      <c r="E20" s="195"/>
      <c r="F20" s="194">
        <v>256</v>
      </c>
      <c r="G20" s="195"/>
      <c r="H20" s="194">
        <v>270</v>
      </c>
      <c r="I20" s="195"/>
      <c r="J20" s="194">
        <v>100</v>
      </c>
      <c r="K20" s="195"/>
      <c r="L20" s="195">
        <v>0</v>
      </c>
      <c r="M20" s="195"/>
      <c r="N20" s="195">
        <v>0</v>
      </c>
      <c r="O20" s="195"/>
      <c r="P20" s="195">
        <v>0</v>
      </c>
      <c r="Q20" s="195"/>
      <c r="R20" s="195">
        <v>0</v>
      </c>
      <c r="S20" s="195"/>
      <c r="T20" s="195">
        <v>0</v>
      </c>
      <c r="U20" s="195"/>
      <c r="V20" s="194">
        <v>90</v>
      </c>
      <c r="W20" s="195"/>
      <c r="X20" s="194">
        <v>190</v>
      </c>
      <c r="Y20" s="195"/>
      <c r="Z20" s="194">
        <v>273</v>
      </c>
      <c r="AA20" s="195">
        <f t="shared" si="1"/>
        <v>1466</v>
      </c>
    </row>
    <row r="21" spans="2:27" ht="59.25" customHeight="1" x14ac:dyDescent="0.25">
      <c r="B21" s="265"/>
      <c r="C21" s="41" t="s">
        <v>105</v>
      </c>
      <c r="D21" s="194">
        <v>-3.5</v>
      </c>
      <c r="E21" s="195"/>
      <c r="F21" s="198">
        <v>-2</v>
      </c>
      <c r="G21" s="199"/>
      <c r="H21" s="194">
        <v>1</v>
      </c>
      <c r="I21" s="195"/>
      <c r="J21" s="198">
        <v>3.1</v>
      </c>
      <c r="K21" s="199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4">
        <v>4.0999999999999996</v>
      </c>
      <c r="W21" s="195"/>
      <c r="X21" s="194">
        <v>2.2000000000000002</v>
      </c>
      <c r="Y21" s="195"/>
      <c r="Z21" s="198">
        <v>-1.5</v>
      </c>
      <c r="AA21" s="195"/>
    </row>
    <row r="22" spans="2:27" ht="25.5" x14ac:dyDescent="0.25">
      <c r="B22" s="265"/>
      <c r="C22" s="41" t="s">
        <v>331</v>
      </c>
      <c r="D22" s="194">
        <v>31</v>
      </c>
      <c r="E22" s="195"/>
      <c r="F22" s="194">
        <v>28</v>
      </c>
      <c r="G22" s="195"/>
      <c r="H22" s="194">
        <v>31</v>
      </c>
      <c r="I22" s="195"/>
      <c r="J22" s="194">
        <v>15</v>
      </c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4">
        <v>16</v>
      </c>
      <c r="W22" s="195"/>
      <c r="X22" s="194">
        <v>30</v>
      </c>
      <c r="Y22" s="195"/>
      <c r="Z22" s="194">
        <v>31</v>
      </c>
      <c r="AA22" s="195">
        <f t="shared" ref="AA22:AA23" si="3">SUM(D22:Z22)</f>
        <v>182</v>
      </c>
    </row>
    <row r="23" spans="2:27" ht="51" customHeight="1" x14ac:dyDescent="0.25">
      <c r="B23" s="266"/>
      <c r="C23" s="40" t="s">
        <v>120</v>
      </c>
      <c r="D23" s="197">
        <f>(F41*(F43-F42)/F44*F45*D20/(D22*(F43-D21)))</f>
        <v>206.90789293067951</v>
      </c>
      <c r="E23" s="195"/>
      <c r="F23" s="197">
        <f>(F41*(F43-F42)/F44*F45*F20/(F22*(F43-F21)))</f>
        <v>218.26493506493509</v>
      </c>
      <c r="G23" s="199"/>
      <c r="H23" s="197">
        <f>(F41*(F43-F42)/F44*F45*H20/(H22*(F43-H21)))</f>
        <v>240.75382003395586</v>
      </c>
      <c r="I23" s="195"/>
      <c r="J23" s="197">
        <f>(F41*(F43-F42)/F44*F45*J20/(J22*(F43-J21)))</f>
        <v>207.17948717948724</v>
      </c>
      <c r="K23" s="199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7">
        <f>(F41*(F43-F42)/F44*F45*V20/(V22*(F43-V21)))</f>
        <v>185.80188679245285</v>
      </c>
      <c r="W23" s="195"/>
      <c r="X23" s="197">
        <f>(F41*(F43-F42)/F44*F45*X20/(X22*(F43-X21)))</f>
        <v>186.86891385767794</v>
      </c>
      <c r="Y23" s="195"/>
      <c r="Z23" s="197">
        <f>(F41*(F43-F42)/F44*F45*Z20/(Z22*(F43-Z21)))</f>
        <v>215.12318079519881</v>
      </c>
      <c r="AA23" s="78">
        <f t="shared" si="3"/>
        <v>1460.9001166543874</v>
      </c>
    </row>
    <row r="24" spans="2:27" ht="32.25" customHeight="1" x14ac:dyDescent="0.25">
      <c r="B24" s="211" t="s">
        <v>125</v>
      </c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78">
        <f>(AA15+AA19+AA23)/3</f>
        <v>1542.8696069518126</v>
      </c>
    </row>
    <row r="25" spans="2:27" ht="19.5" customHeight="1" x14ac:dyDescent="0.25">
      <c r="B25" s="211" t="s">
        <v>297</v>
      </c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191">
        <f>AA24*1.163</f>
        <v>1794.3573528849581</v>
      </c>
    </row>
    <row r="26" spans="2:27" ht="19.5" customHeight="1" x14ac:dyDescent="0.25">
      <c r="B26" s="184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201"/>
    </row>
    <row r="27" spans="2:27" ht="30" customHeight="1" x14ac:dyDescent="0.25">
      <c r="B27" s="4" t="s">
        <v>26</v>
      </c>
      <c r="C27" s="11" t="s">
        <v>36</v>
      </c>
      <c r="D27" s="5" t="s">
        <v>1</v>
      </c>
      <c r="E27" s="5"/>
      <c r="F27" s="5" t="s">
        <v>2</v>
      </c>
      <c r="G27" s="5"/>
      <c r="H27" s="5" t="s">
        <v>3</v>
      </c>
      <c r="I27" s="5"/>
      <c r="J27" s="5" t="s">
        <v>4</v>
      </c>
      <c r="K27" s="5"/>
      <c r="L27" s="5" t="s">
        <v>5</v>
      </c>
      <c r="M27" s="5"/>
      <c r="N27" s="5" t="s">
        <v>6</v>
      </c>
      <c r="O27" s="5"/>
      <c r="P27" s="5" t="s">
        <v>7</v>
      </c>
      <c r="Q27" s="5"/>
      <c r="R27" s="5" t="s">
        <v>8</v>
      </c>
      <c r="S27" s="5"/>
      <c r="T27" s="5" t="s">
        <v>9</v>
      </c>
      <c r="U27" s="5"/>
      <c r="V27" s="5" t="s">
        <v>10</v>
      </c>
      <c r="W27" s="5"/>
      <c r="X27" s="5" t="s">
        <v>11</v>
      </c>
      <c r="Y27" s="5"/>
      <c r="Z27" s="5" t="s">
        <v>12</v>
      </c>
      <c r="AA27" s="11" t="s">
        <v>73</v>
      </c>
    </row>
    <row r="28" spans="2:27" ht="17.25" customHeight="1" x14ac:dyDescent="0.25">
      <c r="B28" s="272" t="s">
        <v>312</v>
      </c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4"/>
    </row>
    <row r="29" spans="2:27" ht="53.25" customHeight="1" x14ac:dyDescent="0.25">
      <c r="B29" s="268">
        <v>2024</v>
      </c>
      <c r="C29" s="204" t="s">
        <v>332</v>
      </c>
      <c r="D29" s="194">
        <v>275</v>
      </c>
      <c r="E29" s="195"/>
      <c r="F29" s="200">
        <v>260</v>
      </c>
      <c r="G29" s="199"/>
      <c r="H29" s="194">
        <v>248</v>
      </c>
      <c r="I29" s="195"/>
      <c r="J29" s="200">
        <v>62</v>
      </c>
      <c r="K29" s="199"/>
      <c r="L29" s="195">
        <v>0</v>
      </c>
      <c r="M29" s="195"/>
      <c r="N29" s="195">
        <v>0</v>
      </c>
      <c r="O29" s="195"/>
      <c r="P29" s="195">
        <v>0</v>
      </c>
      <c r="Q29" s="195"/>
      <c r="R29" s="195">
        <v>0</v>
      </c>
      <c r="S29" s="195"/>
      <c r="T29" s="195">
        <v>0</v>
      </c>
      <c r="U29" s="195"/>
      <c r="V29" s="194">
        <v>92</v>
      </c>
      <c r="W29" s="195"/>
      <c r="X29" s="194">
        <v>205</v>
      </c>
      <c r="Y29" s="195"/>
      <c r="Z29" s="200">
        <v>245</v>
      </c>
      <c r="AA29" s="195">
        <f t="shared" si="1"/>
        <v>1387</v>
      </c>
    </row>
    <row r="30" spans="2:27" ht="53.25" customHeight="1" x14ac:dyDescent="0.25">
      <c r="B30" s="268"/>
      <c r="C30" s="41" t="s">
        <v>105</v>
      </c>
      <c r="D30" s="194">
        <v>-3.1</v>
      </c>
      <c r="E30" s="195"/>
      <c r="F30" s="198">
        <v>-1.9</v>
      </c>
      <c r="G30" s="199"/>
      <c r="H30" s="194">
        <v>1.5</v>
      </c>
      <c r="I30" s="195"/>
      <c r="J30" s="198">
        <v>4</v>
      </c>
      <c r="K30" s="199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4">
        <v>3.9</v>
      </c>
      <c r="W30" s="195"/>
      <c r="X30" s="194">
        <v>1.3</v>
      </c>
      <c r="Y30" s="195"/>
      <c r="Z30" s="198">
        <v>-1.3</v>
      </c>
      <c r="AA30" s="195"/>
    </row>
    <row r="31" spans="2:27" ht="30.75" customHeight="1" x14ac:dyDescent="0.25">
      <c r="B31" s="268"/>
      <c r="C31" s="41" t="s">
        <v>331</v>
      </c>
      <c r="D31" s="194">
        <v>31</v>
      </c>
      <c r="E31" s="195"/>
      <c r="F31" s="194">
        <v>29</v>
      </c>
      <c r="G31" s="195"/>
      <c r="H31" s="194">
        <v>31</v>
      </c>
      <c r="I31" s="195"/>
      <c r="J31" s="194">
        <v>9</v>
      </c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4">
        <v>16</v>
      </c>
      <c r="W31" s="195"/>
      <c r="X31" s="194">
        <v>30</v>
      </c>
      <c r="Y31" s="195"/>
      <c r="Z31" s="194">
        <v>31</v>
      </c>
      <c r="AA31" s="195">
        <f t="shared" ref="AA31:AA32" si="4">SUM(D31:Z31)</f>
        <v>177</v>
      </c>
    </row>
    <row r="32" spans="2:27" ht="50.25" customHeight="1" x14ac:dyDescent="0.25">
      <c r="B32" s="268"/>
      <c r="C32" s="40" t="s">
        <v>120</v>
      </c>
      <c r="D32" s="197">
        <f>(F41*(F43-F42)/F44*F45*D29/(D31*(F43-D30)))</f>
        <v>201.68970814132103</v>
      </c>
      <c r="E32" s="195"/>
      <c r="F32" s="197">
        <f>(F41*(F43-F42)/F44*F45*F29/(F31*(F43-F30)))</f>
        <v>215.0086600535349</v>
      </c>
      <c r="G32" s="199"/>
      <c r="H32" s="197">
        <f>(F41*(F43-F42)/F44*F45*H29/(H31*(F43-H30)))</f>
        <v>227.11351351351351</v>
      </c>
      <c r="I32" s="195"/>
      <c r="J32" s="197">
        <f>(F41*(F43-F42)/F44*F45*J29/(J31*(F43-J30)))</f>
        <v>226.12777777777779</v>
      </c>
      <c r="K32" s="199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7">
        <f>(F41*(F43-F42)/F44*F45*V29/(V31*(F43-V30)))</f>
        <v>187.57142857142856</v>
      </c>
      <c r="W32" s="195"/>
      <c r="X32" s="197">
        <f>(F41*(F43-F42)/F44*F45*X29/(X31*(F43-X30)))</f>
        <v>191.91800356506241</v>
      </c>
      <c r="Y32" s="195"/>
      <c r="Z32" s="197">
        <f>(F41*(F43-F42)/F44*F45*Z29/(Z31*(F43-Z30)))</f>
        <v>194.87202786612147</v>
      </c>
      <c r="AA32" s="79">
        <f t="shared" si="4"/>
        <v>1444.3011194887597</v>
      </c>
    </row>
    <row r="33" spans="2:31" ht="18" x14ac:dyDescent="0.35">
      <c r="B33" s="244" t="s">
        <v>129</v>
      </c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6"/>
      <c r="AA33" s="78">
        <f>(AA24-AA32)/AA24*100</f>
        <v>6.3886466503018866</v>
      </c>
    </row>
    <row r="34" spans="2:31" ht="18" x14ac:dyDescent="0.35">
      <c r="B34" s="244" t="s">
        <v>130</v>
      </c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6"/>
      <c r="AA34" s="79">
        <f>AA33/100*AA29</f>
        <v>88.610529039687165</v>
      </c>
    </row>
    <row r="35" spans="2:31" ht="18" x14ac:dyDescent="0.35">
      <c r="B35" s="244" t="s">
        <v>362</v>
      </c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6"/>
      <c r="AA35" s="209">
        <f>AA34*1.163</f>
        <v>103.05404527315618</v>
      </c>
    </row>
    <row r="36" spans="2:31" x14ac:dyDescent="0.25">
      <c r="C36" s="2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</row>
    <row r="37" spans="2:31" ht="10.5" customHeight="1" x14ac:dyDescent="0.25">
      <c r="B37" s="10" t="s">
        <v>61</v>
      </c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31" ht="22.5" customHeight="1" x14ac:dyDescent="0.35">
      <c r="C38" s="228" t="s">
        <v>14</v>
      </c>
      <c r="D38" s="6" t="s">
        <v>16</v>
      </c>
      <c r="E38" s="6"/>
      <c r="F38" s="6" t="s">
        <v>20</v>
      </c>
      <c r="G38" s="1"/>
      <c r="H38" s="261" t="s">
        <v>17</v>
      </c>
      <c r="I38" s="15"/>
      <c r="J38" s="220" t="s">
        <v>18</v>
      </c>
      <c r="K38" s="220"/>
      <c r="L38" s="220"/>
      <c r="M38" s="1"/>
      <c r="N38" s="12"/>
      <c r="O38" s="12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31" ht="18" customHeight="1" x14ac:dyDescent="0.25">
      <c r="C39" s="228"/>
      <c r="D39" s="241" t="s">
        <v>15</v>
      </c>
      <c r="E39" s="241"/>
      <c r="F39" s="241"/>
      <c r="G39" s="1"/>
      <c r="H39" s="261"/>
      <c r="I39" s="15"/>
      <c r="J39" s="221" t="s">
        <v>19</v>
      </c>
      <c r="K39" s="221"/>
      <c r="L39" s="22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31" x14ac:dyDescent="0.25"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31" ht="18.75" x14ac:dyDescent="0.35">
      <c r="C41" s="8" t="s">
        <v>21</v>
      </c>
      <c r="D41" s="1" t="s">
        <v>16</v>
      </c>
      <c r="E41" s="1" t="s">
        <v>22</v>
      </c>
      <c r="F41" s="81">
        <v>182</v>
      </c>
      <c r="G41" s="7" t="s">
        <v>99</v>
      </c>
      <c r="H41" s="58" t="s">
        <v>356</v>
      </c>
      <c r="I41" s="58"/>
      <c r="J41" s="58"/>
      <c r="K41" s="58"/>
      <c r="L41" s="58"/>
      <c r="M41" s="58"/>
      <c r="N41" s="58"/>
      <c r="O41" s="71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1"/>
      <c r="AA41" s="1"/>
    </row>
    <row r="42" spans="2:31" ht="18.75" x14ac:dyDescent="0.35">
      <c r="C42" s="189"/>
      <c r="D42" s="1" t="s">
        <v>23</v>
      </c>
      <c r="E42" s="1" t="s">
        <v>22</v>
      </c>
      <c r="F42" s="81">
        <v>-0.2</v>
      </c>
      <c r="G42" s="38" t="s">
        <v>100</v>
      </c>
      <c r="H42" s="58" t="s">
        <v>357</v>
      </c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</row>
    <row r="43" spans="2:31" ht="18.75" x14ac:dyDescent="0.35">
      <c r="C43" s="190"/>
      <c r="D43" s="1" t="s">
        <v>24</v>
      </c>
      <c r="E43" s="1" t="s">
        <v>22</v>
      </c>
      <c r="F43" s="81">
        <v>20</v>
      </c>
      <c r="G43" s="38" t="s">
        <v>100</v>
      </c>
      <c r="H43" s="7" t="s">
        <v>358</v>
      </c>
      <c r="I43" s="7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31" x14ac:dyDescent="0.25">
      <c r="C44" s="190"/>
      <c r="D44" s="1" t="s">
        <v>102</v>
      </c>
      <c r="E44" s="1" t="s">
        <v>22</v>
      </c>
      <c r="F44" s="81">
        <v>7</v>
      </c>
      <c r="G44" s="39" t="s">
        <v>103</v>
      </c>
      <c r="H44" s="7" t="s">
        <v>359</v>
      </c>
      <c r="I44" s="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31" ht="18" x14ac:dyDescent="0.35">
      <c r="C45" s="190"/>
      <c r="D45" s="1" t="s">
        <v>25</v>
      </c>
      <c r="E45" s="1" t="s">
        <v>22</v>
      </c>
      <c r="F45" s="81">
        <v>1</v>
      </c>
      <c r="G45" s="71"/>
      <c r="H45" s="71" t="s">
        <v>360</v>
      </c>
      <c r="I45" s="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31" ht="14.25" customHeight="1" x14ac:dyDescent="0.25">
      <c r="C46" s="210" t="s">
        <v>296</v>
      </c>
      <c r="D46" s="210"/>
      <c r="E46" s="210"/>
      <c r="F46" s="210"/>
      <c r="G46" s="210"/>
      <c r="H46" s="159"/>
      <c r="I46" s="159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</row>
    <row r="47" spans="2:31" x14ac:dyDescent="0.25">
      <c r="B47" s="128"/>
      <c r="C47" s="186"/>
      <c r="D47" s="162"/>
      <c r="E47" s="162"/>
      <c r="F47" s="187"/>
      <c r="G47" s="188"/>
      <c r="H47" s="188"/>
      <c r="I47" s="188"/>
      <c r="J47" s="162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</row>
    <row r="48" spans="2:31" x14ac:dyDescent="0.25">
      <c r="B48" s="10" t="s">
        <v>0</v>
      </c>
      <c r="C48" s="275" t="s">
        <v>14</v>
      </c>
      <c r="D48" s="262" t="s">
        <v>31</v>
      </c>
      <c r="E48" s="262"/>
      <c r="F48" s="262"/>
      <c r="G48" s="162"/>
      <c r="H48" s="240" t="s">
        <v>46</v>
      </c>
      <c r="I48" s="16"/>
      <c r="J48" s="6">
        <v>329</v>
      </c>
      <c r="K48" s="219" t="s">
        <v>197</v>
      </c>
      <c r="L48" s="108">
        <v>290</v>
      </c>
      <c r="M48" s="219" t="s">
        <v>28</v>
      </c>
      <c r="N48" s="108">
        <v>298</v>
      </c>
      <c r="O48" s="219" t="s">
        <v>28</v>
      </c>
      <c r="P48" s="108">
        <v>73</v>
      </c>
      <c r="Q48" s="219" t="s">
        <v>28</v>
      </c>
      <c r="R48" s="108">
        <v>157</v>
      </c>
      <c r="S48" s="241" t="s">
        <v>28</v>
      </c>
      <c r="T48" s="108">
        <v>211</v>
      </c>
      <c r="U48" s="219" t="s">
        <v>28</v>
      </c>
      <c r="V48" s="108">
        <v>296</v>
      </c>
      <c r="W48" s="219" t="s">
        <v>198</v>
      </c>
      <c r="X48" s="261" t="s">
        <v>22</v>
      </c>
      <c r="Y48" s="103"/>
      <c r="Z48" s="57"/>
      <c r="AA48" s="222"/>
      <c r="AB48" s="57"/>
      <c r="AC48" s="262"/>
      <c r="AD48" s="57"/>
      <c r="AE48" s="260"/>
    </row>
    <row r="49" spans="1:31" x14ac:dyDescent="0.25">
      <c r="C49" s="275"/>
      <c r="D49" s="262">
        <v>7</v>
      </c>
      <c r="E49" s="262"/>
      <c r="F49" s="262"/>
      <c r="G49" s="162"/>
      <c r="H49" s="240"/>
      <c r="I49" s="16"/>
      <c r="J49" s="1" t="s">
        <v>32</v>
      </c>
      <c r="K49" s="219"/>
      <c r="L49" s="109" t="s">
        <v>27</v>
      </c>
      <c r="M49" s="219"/>
      <c r="N49" s="109" t="s">
        <v>85</v>
      </c>
      <c r="O49" s="219"/>
      <c r="P49" s="109" t="s">
        <v>108</v>
      </c>
      <c r="Q49" s="219"/>
      <c r="R49" s="109" t="s">
        <v>101</v>
      </c>
      <c r="S49" s="241"/>
      <c r="T49" s="109" t="s">
        <v>47</v>
      </c>
      <c r="U49" s="219"/>
      <c r="V49" s="109" t="s">
        <v>29</v>
      </c>
      <c r="W49" s="219"/>
      <c r="X49" s="261"/>
      <c r="Y49" s="103"/>
      <c r="Z49" s="57"/>
      <c r="AA49" s="222"/>
      <c r="AB49" s="57"/>
      <c r="AC49" s="262"/>
      <c r="AD49" s="57"/>
      <c r="AE49" s="260"/>
    </row>
    <row r="50" spans="1:31" x14ac:dyDescent="0.25"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31" x14ac:dyDescent="0.25">
      <c r="C51" s="2" t="s">
        <v>22</v>
      </c>
      <c r="D51" t="s">
        <v>347</v>
      </c>
      <c r="L51" s="1" t="s">
        <v>22</v>
      </c>
      <c r="N51" s="47">
        <v>1686.01</v>
      </c>
      <c r="O51" s="10" t="s">
        <v>104</v>
      </c>
    </row>
    <row r="52" spans="1:31" x14ac:dyDescent="0.25">
      <c r="C52" s="1"/>
    </row>
    <row r="53" spans="1:31" x14ac:dyDescent="0.25">
      <c r="B53" s="10" t="s">
        <v>33</v>
      </c>
      <c r="C53" s="228" t="s">
        <v>14</v>
      </c>
      <c r="D53" s="220" t="s">
        <v>31</v>
      </c>
      <c r="E53" s="220"/>
      <c r="F53" s="220"/>
      <c r="G53" s="1"/>
      <c r="H53" s="219" t="s">
        <v>50</v>
      </c>
      <c r="I53" s="14"/>
      <c r="J53" s="6">
        <v>277</v>
      </c>
      <c r="K53" s="219" t="s">
        <v>28</v>
      </c>
      <c r="L53" s="108">
        <v>269</v>
      </c>
      <c r="M53" s="219" t="s">
        <v>28</v>
      </c>
      <c r="N53" s="108">
        <v>246</v>
      </c>
      <c r="O53" s="219" t="s">
        <v>28</v>
      </c>
      <c r="P53" s="108">
        <v>97</v>
      </c>
      <c r="Q53" s="219" t="s">
        <v>28</v>
      </c>
      <c r="R53" s="108">
        <v>75</v>
      </c>
      <c r="S53" s="219" t="s">
        <v>28</v>
      </c>
      <c r="T53" s="108">
        <v>178</v>
      </c>
      <c r="U53" s="219" t="s">
        <v>28</v>
      </c>
      <c r="V53" s="108">
        <v>263</v>
      </c>
      <c r="W53" s="219" t="s">
        <v>198</v>
      </c>
      <c r="X53" s="261" t="s">
        <v>22</v>
      </c>
      <c r="Y53" s="112"/>
      <c r="Z53" s="57"/>
      <c r="AA53" s="222"/>
      <c r="AB53" s="57"/>
      <c r="AC53" s="222"/>
      <c r="AD53" s="57"/>
      <c r="AE53" s="260"/>
    </row>
    <row r="54" spans="1:31" x14ac:dyDescent="0.25">
      <c r="C54" s="228"/>
      <c r="D54" s="241">
        <v>7</v>
      </c>
      <c r="E54" s="241"/>
      <c r="F54" s="241"/>
      <c r="G54" s="1"/>
      <c r="H54" s="219"/>
      <c r="I54" s="14"/>
      <c r="J54" t="s">
        <v>42</v>
      </c>
      <c r="K54" s="219"/>
      <c r="L54" t="s">
        <v>62</v>
      </c>
      <c r="M54" s="219"/>
      <c r="N54" s="109" t="s">
        <v>44</v>
      </c>
      <c r="O54" s="219"/>
      <c r="P54" t="s">
        <v>35</v>
      </c>
      <c r="Q54" s="219"/>
      <c r="R54" t="s">
        <v>109</v>
      </c>
      <c r="S54" s="219"/>
      <c r="T54" t="s">
        <v>34</v>
      </c>
      <c r="U54" s="219"/>
      <c r="V54" t="s">
        <v>45</v>
      </c>
      <c r="W54" s="219"/>
      <c r="X54" s="261"/>
      <c r="Y54" s="112"/>
      <c r="Z54" s="128"/>
      <c r="AA54" s="222"/>
      <c r="AB54" s="128"/>
      <c r="AC54" s="222"/>
      <c r="AD54" s="128"/>
      <c r="AE54" s="260"/>
    </row>
    <row r="55" spans="1:31" x14ac:dyDescent="0.25">
      <c r="C55" s="1"/>
    </row>
    <row r="56" spans="1:31" x14ac:dyDescent="0.25">
      <c r="C56" s="1" t="s">
        <v>22</v>
      </c>
      <c r="D56" t="s">
        <v>110</v>
      </c>
      <c r="L56" s="1" t="s">
        <v>22</v>
      </c>
      <c r="N56" s="47">
        <v>1481.7</v>
      </c>
      <c r="O56" s="10" t="s">
        <v>104</v>
      </c>
    </row>
    <row r="57" spans="1:31" x14ac:dyDescent="0.25">
      <c r="C57" s="1"/>
    </row>
    <row r="58" spans="1:31" ht="18" customHeight="1" x14ac:dyDescent="0.25">
      <c r="B58" s="10" t="s">
        <v>37</v>
      </c>
      <c r="C58" s="219" t="s">
        <v>38</v>
      </c>
      <c r="D58" s="220" t="s">
        <v>31</v>
      </c>
      <c r="E58" s="220"/>
      <c r="F58" s="220"/>
      <c r="G58" s="1"/>
      <c r="H58" s="219" t="s">
        <v>50</v>
      </c>
      <c r="I58" s="14"/>
      <c r="J58" s="6">
        <v>287</v>
      </c>
      <c r="K58" s="219" t="s">
        <v>28</v>
      </c>
      <c r="L58" s="108">
        <v>256</v>
      </c>
      <c r="M58" s="219" t="s">
        <v>28</v>
      </c>
      <c r="N58" s="108">
        <v>270</v>
      </c>
      <c r="O58" s="219" t="s">
        <v>28</v>
      </c>
      <c r="P58" s="108">
        <v>100</v>
      </c>
      <c r="Q58" s="219" t="s">
        <v>28</v>
      </c>
      <c r="R58" s="108">
        <v>90</v>
      </c>
      <c r="S58" s="219" t="s">
        <v>28</v>
      </c>
      <c r="T58" s="108">
        <v>190</v>
      </c>
      <c r="U58" s="219" t="s">
        <v>28</v>
      </c>
      <c r="V58" s="108">
        <v>273</v>
      </c>
      <c r="W58" s="219" t="s">
        <v>198</v>
      </c>
      <c r="X58" s="260" t="s">
        <v>22</v>
      </c>
      <c r="Y58" s="112"/>
      <c r="Z58" s="57"/>
      <c r="AA58" s="222"/>
      <c r="AB58" s="57"/>
      <c r="AC58" s="222"/>
      <c r="AD58" s="57"/>
      <c r="AE58" s="260"/>
    </row>
    <row r="59" spans="1:31" x14ac:dyDescent="0.25">
      <c r="C59" s="219"/>
      <c r="D59" s="241">
        <v>7</v>
      </c>
      <c r="E59" s="241"/>
      <c r="F59" s="241"/>
      <c r="G59" s="1"/>
      <c r="H59" s="219"/>
      <c r="I59" s="14"/>
      <c r="J59" s="1" t="s">
        <v>48</v>
      </c>
      <c r="K59" s="219"/>
      <c r="L59" t="s">
        <v>39</v>
      </c>
      <c r="M59" s="219"/>
      <c r="N59" s="109" t="s">
        <v>49</v>
      </c>
      <c r="O59" s="219"/>
      <c r="P59" t="s">
        <v>43</v>
      </c>
      <c r="Q59" s="219"/>
      <c r="R59" t="s">
        <v>40</v>
      </c>
      <c r="S59" s="219"/>
      <c r="T59" t="s">
        <v>41</v>
      </c>
      <c r="U59" s="219"/>
      <c r="V59" t="s">
        <v>30</v>
      </c>
      <c r="W59" s="219"/>
      <c r="X59" s="260"/>
      <c r="Y59" s="112"/>
      <c r="Z59" s="128"/>
      <c r="AA59" s="222"/>
      <c r="AB59" s="128"/>
      <c r="AC59" s="222"/>
      <c r="AD59" s="128"/>
      <c r="AE59" s="260"/>
    </row>
    <row r="60" spans="1:31" x14ac:dyDescent="0.25">
      <c r="X60" s="128"/>
      <c r="Y60" s="128"/>
      <c r="Z60" s="128"/>
      <c r="AA60" s="128"/>
      <c r="AB60" s="128"/>
      <c r="AC60" s="128"/>
      <c r="AD60" s="128"/>
      <c r="AE60" s="128"/>
    </row>
    <row r="61" spans="1:31" x14ac:dyDescent="0.25">
      <c r="C61" s="1" t="s">
        <v>22</v>
      </c>
      <c r="D61" t="s">
        <v>107</v>
      </c>
      <c r="L61" s="1" t="s">
        <v>22</v>
      </c>
      <c r="N61" s="10">
        <v>1460.9</v>
      </c>
      <c r="O61" s="10" t="s">
        <v>104</v>
      </c>
    </row>
    <row r="63" spans="1:31" ht="15.75" x14ac:dyDescent="0.25">
      <c r="A63" s="36" t="s">
        <v>94</v>
      </c>
      <c r="B63" s="23" t="s">
        <v>289</v>
      </c>
    </row>
    <row r="65" spans="1:31" ht="23.25" customHeight="1" x14ac:dyDescent="0.25">
      <c r="C65" s="240" t="s">
        <v>51</v>
      </c>
      <c r="D65" s="263"/>
      <c r="E65" s="263"/>
      <c r="F65" s="220"/>
      <c r="G65" s="1"/>
      <c r="H65" s="219" t="s">
        <v>22</v>
      </c>
      <c r="I65" s="14"/>
      <c r="J65" s="220" t="s">
        <v>112</v>
      </c>
      <c r="K65" s="220"/>
      <c r="L65" s="220"/>
      <c r="M65" s="1"/>
      <c r="N65" s="227" t="s">
        <v>111</v>
      </c>
      <c r="O65" s="227"/>
      <c r="P65" s="219" t="s">
        <v>22</v>
      </c>
      <c r="Q65" s="14"/>
      <c r="R65" s="215" t="s">
        <v>298</v>
      </c>
      <c r="S65" s="215"/>
      <c r="T65" s="215"/>
      <c r="U65" s="215"/>
      <c r="V65" s="215"/>
    </row>
    <row r="66" spans="1:31" x14ac:dyDescent="0.25">
      <c r="C66" s="240"/>
      <c r="D66" s="241">
        <v>3</v>
      </c>
      <c r="E66" s="241"/>
      <c r="F66" s="241"/>
      <c r="G66" s="1"/>
      <c r="H66" s="219"/>
      <c r="I66" s="14"/>
      <c r="J66" s="241">
        <v>3</v>
      </c>
      <c r="K66" s="241"/>
      <c r="L66" s="241"/>
      <c r="M66" s="1"/>
      <c r="N66" s="227"/>
      <c r="O66" s="227"/>
      <c r="P66" s="219"/>
      <c r="Q66" s="14"/>
      <c r="R66" s="215"/>
      <c r="S66" s="215"/>
      <c r="T66" s="215"/>
      <c r="U66" s="215"/>
      <c r="V66" s="215"/>
    </row>
    <row r="67" spans="1:31" ht="15.75" x14ac:dyDescent="0.25">
      <c r="A67" s="23" t="s">
        <v>95</v>
      </c>
      <c r="B67" s="23" t="s">
        <v>354</v>
      </c>
      <c r="C67" s="24"/>
      <c r="D67" s="25"/>
      <c r="E67" s="25"/>
      <c r="F67" s="25"/>
      <c r="G67" s="25"/>
      <c r="H67" s="26"/>
      <c r="I67" s="26"/>
      <c r="J67" s="25"/>
      <c r="K67" s="25"/>
      <c r="L67" s="25"/>
      <c r="M67" s="25"/>
      <c r="N67" s="26"/>
      <c r="O67" s="26"/>
      <c r="P67" s="26"/>
      <c r="Q67" s="26"/>
      <c r="R67" s="17"/>
      <c r="S67" s="17"/>
      <c r="T67" s="17"/>
      <c r="U67" s="17"/>
    </row>
    <row r="68" spans="1:31" ht="18.75" x14ac:dyDescent="0.35">
      <c r="A68" s="27" t="s">
        <v>96</v>
      </c>
      <c r="B68" s="27" t="s">
        <v>74</v>
      </c>
      <c r="C68" s="16"/>
      <c r="D68" s="1"/>
      <c r="E68" s="1"/>
      <c r="F68" s="1"/>
      <c r="G68" s="1"/>
      <c r="H68" s="14"/>
      <c r="I68" s="14"/>
      <c r="J68" s="1"/>
      <c r="K68" s="1"/>
      <c r="L68" s="1"/>
      <c r="M68" s="1"/>
      <c r="N68" s="14"/>
      <c r="O68" s="14"/>
      <c r="P68" s="14"/>
      <c r="Q68" s="14"/>
      <c r="R68" s="17"/>
      <c r="S68" s="17"/>
      <c r="T68" s="17"/>
      <c r="U68" s="17"/>
    </row>
    <row r="69" spans="1:31" x14ac:dyDescent="0.25">
      <c r="C69" s="16"/>
      <c r="D69" s="1"/>
      <c r="E69" s="1"/>
      <c r="F69" s="1"/>
      <c r="G69" s="1"/>
      <c r="H69" s="14"/>
      <c r="I69" s="14"/>
      <c r="J69" s="1"/>
      <c r="K69" s="1"/>
      <c r="L69" s="1"/>
      <c r="M69" s="1"/>
      <c r="N69" s="14"/>
      <c r="O69" s="14"/>
      <c r="P69" s="14"/>
      <c r="Q69" s="14"/>
      <c r="R69" s="17"/>
      <c r="S69" s="17"/>
      <c r="T69" s="17"/>
      <c r="U69" s="17"/>
    </row>
    <row r="70" spans="1:31" ht="18.75" x14ac:dyDescent="0.35">
      <c r="C70" s="247" t="s">
        <v>78</v>
      </c>
      <c r="D70" s="248" t="s">
        <v>79</v>
      </c>
      <c r="E70" s="248"/>
      <c r="F70" s="250" t="s">
        <v>76</v>
      </c>
      <c r="G70" s="25"/>
      <c r="H70" s="26"/>
      <c r="I70" s="26"/>
      <c r="J70" s="25"/>
      <c r="K70" s="25"/>
      <c r="L70" s="25"/>
      <c r="M70" s="25"/>
      <c r="N70" s="26"/>
      <c r="O70" s="26"/>
      <c r="P70" s="26"/>
      <c r="Q70" s="26"/>
      <c r="R70" s="30"/>
      <c r="S70" s="30"/>
      <c r="T70" s="30"/>
      <c r="U70" s="30"/>
      <c r="V70" s="31"/>
    </row>
    <row r="71" spans="1:31" ht="18.75" x14ac:dyDescent="0.35">
      <c r="C71" s="247"/>
      <c r="D71" s="249" t="s">
        <v>285</v>
      </c>
      <c r="E71" s="249"/>
      <c r="F71" s="250"/>
      <c r="G71" s="25"/>
      <c r="H71" s="26"/>
      <c r="I71" s="26"/>
      <c r="J71" s="25"/>
      <c r="K71" s="25"/>
      <c r="L71" s="25"/>
      <c r="M71" s="25"/>
      <c r="N71" s="26"/>
      <c r="O71" s="26"/>
      <c r="P71" s="26"/>
      <c r="Q71" s="26"/>
      <c r="R71" s="30"/>
      <c r="S71" s="30"/>
      <c r="T71" s="30"/>
      <c r="U71" s="30"/>
      <c r="V71" s="31"/>
    </row>
    <row r="72" spans="1:31" ht="18.75" x14ac:dyDescent="0.25">
      <c r="B72" t="s">
        <v>77</v>
      </c>
      <c r="C72" s="24" t="s">
        <v>80</v>
      </c>
      <c r="D72" s="32" t="s">
        <v>134</v>
      </c>
      <c r="E72" s="33"/>
      <c r="F72" s="30"/>
      <c r="G72" s="25"/>
      <c r="H72" s="26"/>
      <c r="I72" s="26"/>
      <c r="J72" s="25"/>
      <c r="K72" s="25"/>
      <c r="L72" s="25"/>
      <c r="M72" s="25"/>
      <c r="N72" s="26"/>
      <c r="O72" s="26"/>
      <c r="P72" s="26"/>
      <c r="Q72" s="26"/>
      <c r="R72" s="30"/>
      <c r="S72" s="30"/>
      <c r="T72" s="30"/>
      <c r="U72" s="30"/>
      <c r="V72" s="31"/>
    </row>
    <row r="73" spans="1:31" ht="18.75" x14ac:dyDescent="0.25">
      <c r="C73" s="24" t="s">
        <v>81</v>
      </c>
      <c r="D73" s="32" t="s">
        <v>106</v>
      </c>
      <c r="E73" s="33"/>
      <c r="F73" s="30"/>
      <c r="G73" s="25"/>
      <c r="H73" s="26"/>
      <c r="I73" s="26"/>
      <c r="J73" s="25"/>
      <c r="K73" s="25"/>
      <c r="L73" s="25"/>
      <c r="M73" s="25"/>
      <c r="N73" s="26"/>
      <c r="O73" s="26"/>
      <c r="P73" s="26"/>
      <c r="Q73" s="26"/>
      <c r="R73" s="30"/>
      <c r="S73" s="30"/>
      <c r="T73" s="30"/>
      <c r="U73" s="30"/>
      <c r="V73" s="31"/>
    </row>
    <row r="74" spans="1:31" ht="15.75" x14ac:dyDescent="0.25">
      <c r="C74" s="24"/>
      <c r="D74" s="32"/>
      <c r="E74" s="33"/>
      <c r="F74" s="30"/>
      <c r="G74" s="25"/>
      <c r="H74" s="26"/>
      <c r="I74" s="26"/>
      <c r="J74" s="25"/>
      <c r="K74" s="25"/>
      <c r="L74" s="25"/>
      <c r="M74" s="25"/>
      <c r="N74" s="26"/>
      <c r="O74" s="26"/>
      <c r="P74" s="26"/>
      <c r="Q74" s="26"/>
      <c r="R74" s="30"/>
      <c r="S74" s="30"/>
      <c r="T74" s="30"/>
      <c r="U74" s="30"/>
      <c r="V74" s="31"/>
    </row>
    <row r="75" spans="1:31" ht="18" customHeight="1" x14ac:dyDescent="0.25">
      <c r="B75" s="10" t="s">
        <v>83</v>
      </c>
      <c r="C75" s="240" t="s">
        <v>38</v>
      </c>
      <c r="D75" s="220" t="s">
        <v>31</v>
      </c>
      <c r="E75" s="220"/>
      <c r="F75" s="220"/>
      <c r="G75" s="1"/>
      <c r="H75" s="240" t="s">
        <v>46</v>
      </c>
      <c r="I75" s="16"/>
      <c r="J75" s="6">
        <v>275</v>
      </c>
      <c r="K75" s="219" t="s">
        <v>28</v>
      </c>
      <c r="L75" s="108">
        <v>260</v>
      </c>
      <c r="M75" s="219" t="s">
        <v>28</v>
      </c>
      <c r="N75" s="108">
        <v>248</v>
      </c>
      <c r="O75" s="219" t="s">
        <v>28</v>
      </c>
      <c r="P75" s="108">
        <v>62</v>
      </c>
      <c r="Q75" s="219" t="s">
        <v>28</v>
      </c>
      <c r="R75" s="108">
        <v>92</v>
      </c>
      <c r="S75" s="241" t="s">
        <v>28</v>
      </c>
      <c r="T75" s="108">
        <v>205</v>
      </c>
      <c r="U75" s="219" t="s">
        <v>28</v>
      </c>
      <c r="V75" s="108">
        <v>245</v>
      </c>
      <c r="W75" s="261" t="s">
        <v>198</v>
      </c>
      <c r="X75" s="260" t="s">
        <v>22</v>
      </c>
      <c r="Y75" s="112"/>
      <c r="Z75" s="57"/>
      <c r="AA75" s="222"/>
      <c r="AB75" s="57"/>
      <c r="AC75" s="262"/>
      <c r="AD75" s="57"/>
      <c r="AE75" s="260"/>
    </row>
    <row r="76" spans="1:31" ht="15.75" customHeight="1" x14ac:dyDescent="0.25">
      <c r="C76" s="240"/>
      <c r="D76" s="221">
        <v>7</v>
      </c>
      <c r="E76" s="221"/>
      <c r="F76" s="221"/>
      <c r="G76" s="1"/>
      <c r="H76" s="240"/>
      <c r="I76" s="16"/>
      <c r="J76" s="1" t="s">
        <v>84</v>
      </c>
      <c r="K76" s="219"/>
      <c r="L76" s="109" t="s">
        <v>89</v>
      </c>
      <c r="M76" s="219"/>
      <c r="N76" s="109" t="s">
        <v>85</v>
      </c>
      <c r="O76" s="219"/>
      <c r="P76" s="109" t="s">
        <v>113</v>
      </c>
      <c r="Q76" s="219"/>
      <c r="R76" s="109" t="s">
        <v>86</v>
      </c>
      <c r="S76" s="241"/>
      <c r="T76" s="109" t="s">
        <v>87</v>
      </c>
      <c r="U76" s="219"/>
      <c r="V76" s="109" t="s">
        <v>88</v>
      </c>
      <c r="W76" s="261"/>
      <c r="X76" s="260"/>
      <c r="Y76" s="112"/>
      <c r="Z76" s="57"/>
      <c r="AA76" s="222"/>
      <c r="AB76" s="57"/>
      <c r="AC76" s="262"/>
      <c r="AD76" s="57"/>
      <c r="AE76" s="260"/>
    </row>
    <row r="77" spans="1:31" ht="15.75" x14ac:dyDescent="0.25">
      <c r="C77" s="24"/>
      <c r="D77" s="32"/>
      <c r="E77" s="33"/>
      <c r="F77" s="30"/>
      <c r="G77" s="25"/>
      <c r="H77" s="26"/>
      <c r="I77" s="26"/>
      <c r="J77" s="25"/>
      <c r="K77" s="25"/>
      <c r="L77" s="25"/>
      <c r="M77" s="25"/>
      <c r="N77" s="26"/>
      <c r="O77" s="26"/>
      <c r="P77" s="26"/>
      <c r="Q77" s="26"/>
      <c r="R77" s="30"/>
      <c r="S77" s="30"/>
      <c r="T77" s="30"/>
      <c r="U77" s="30"/>
      <c r="V77" s="31"/>
    </row>
    <row r="78" spans="1:31" ht="15.75" x14ac:dyDescent="0.25">
      <c r="C78" s="24" t="s">
        <v>22</v>
      </c>
      <c r="D78" s="208" t="s">
        <v>348</v>
      </c>
      <c r="E78" s="33"/>
      <c r="F78" s="30"/>
      <c r="G78" s="25"/>
      <c r="H78" s="26"/>
      <c r="I78" s="26"/>
      <c r="J78" s="25"/>
      <c r="K78" s="25"/>
      <c r="L78" s="25"/>
      <c r="M78" s="25"/>
      <c r="N78" s="26"/>
      <c r="O78" s="26"/>
      <c r="P78" s="26"/>
      <c r="Q78" s="26"/>
      <c r="R78" s="30"/>
      <c r="S78" s="30"/>
      <c r="T78" s="30"/>
      <c r="U78" s="30"/>
      <c r="V78" s="31"/>
    </row>
    <row r="79" spans="1:31" ht="15.75" x14ac:dyDescent="0.25">
      <c r="C79" s="24"/>
      <c r="D79" s="32"/>
      <c r="E79" s="33"/>
      <c r="F79" s="30"/>
      <c r="G79" s="25"/>
      <c r="H79" s="26"/>
      <c r="I79" s="26"/>
      <c r="J79" s="25"/>
      <c r="K79" s="25"/>
      <c r="L79" s="25"/>
      <c r="M79" s="25"/>
      <c r="N79" s="26"/>
      <c r="O79" s="26"/>
      <c r="P79" s="26"/>
      <c r="Q79" s="26"/>
      <c r="R79" s="30"/>
      <c r="S79" s="30"/>
      <c r="T79" s="30"/>
      <c r="U79" s="30"/>
      <c r="V79" s="31"/>
    </row>
    <row r="80" spans="1:31" ht="15.75" x14ac:dyDescent="0.25">
      <c r="C80" s="214" t="s">
        <v>75</v>
      </c>
      <c r="D80" s="175" t="s">
        <v>290</v>
      </c>
      <c r="E80" s="34"/>
      <c r="F80" s="218" t="s">
        <v>82</v>
      </c>
      <c r="G80" s="217" t="s">
        <v>22</v>
      </c>
      <c r="H80" s="225">
        <v>6.3899999999999998E-2</v>
      </c>
      <c r="I80" s="26"/>
      <c r="J80" s="25"/>
      <c r="K80" s="25"/>
      <c r="L80" s="25"/>
      <c r="M80" s="25"/>
      <c r="N80" s="26"/>
      <c r="O80" s="26"/>
      <c r="P80" s="26"/>
      <c r="Q80" s="26"/>
      <c r="R80" s="30"/>
      <c r="S80" s="30"/>
      <c r="T80" s="30"/>
      <c r="U80" s="30"/>
      <c r="V80" s="31"/>
    </row>
    <row r="81" spans="1:27" ht="15.75" x14ac:dyDescent="0.25">
      <c r="C81" s="214"/>
      <c r="D81" s="226">
        <v>1542.87</v>
      </c>
      <c r="E81" s="226"/>
      <c r="F81" s="218"/>
      <c r="G81" s="217"/>
      <c r="H81" s="225"/>
      <c r="I81" s="26"/>
      <c r="J81" s="25"/>
      <c r="K81" s="25"/>
      <c r="L81" s="25"/>
      <c r="M81" s="25"/>
      <c r="N81" s="26"/>
      <c r="O81" s="26"/>
      <c r="P81" s="26"/>
      <c r="Q81" s="26"/>
      <c r="R81" s="30"/>
      <c r="S81" s="30"/>
      <c r="T81" s="30"/>
      <c r="U81" s="30"/>
      <c r="V81" s="31"/>
    </row>
    <row r="82" spans="1:27" ht="15.75" x14ac:dyDescent="0.25">
      <c r="C82" s="28"/>
      <c r="D82" s="35"/>
      <c r="E82" s="35"/>
      <c r="F82" s="26"/>
      <c r="G82" s="26"/>
      <c r="H82" s="26"/>
      <c r="I82" s="26"/>
      <c r="J82" s="25"/>
      <c r="K82" s="25"/>
      <c r="L82" s="25"/>
      <c r="M82" s="25"/>
      <c r="N82" s="26"/>
      <c r="O82" s="26"/>
      <c r="P82" s="26"/>
      <c r="Q82" s="26"/>
      <c r="R82" s="30"/>
      <c r="S82" s="30"/>
      <c r="T82" s="30"/>
      <c r="U82" s="30"/>
      <c r="V82" s="31"/>
    </row>
    <row r="83" spans="1:27" ht="18" x14ac:dyDescent="0.35">
      <c r="A83" t="s">
        <v>97</v>
      </c>
      <c r="B83" t="s">
        <v>142</v>
      </c>
      <c r="C83" s="28"/>
      <c r="D83" s="35"/>
      <c r="E83" s="35"/>
      <c r="F83" s="26"/>
      <c r="G83" s="26"/>
      <c r="H83" s="26"/>
      <c r="I83" s="26"/>
      <c r="J83" s="25"/>
      <c r="K83" s="25"/>
      <c r="L83" s="25"/>
      <c r="M83" s="25"/>
      <c r="N83" s="26"/>
      <c r="O83" s="26"/>
      <c r="P83" s="26"/>
      <c r="Q83" s="26"/>
      <c r="R83" s="30"/>
      <c r="S83" s="30"/>
      <c r="T83" s="30"/>
      <c r="U83" s="30"/>
      <c r="V83" s="31"/>
    </row>
    <row r="84" spans="1:27" ht="18" x14ac:dyDescent="0.35">
      <c r="C84" s="214" t="s">
        <v>90</v>
      </c>
      <c r="D84" s="34" t="s">
        <v>91</v>
      </c>
      <c r="E84" s="215" t="s">
        <v>92</v>
      </c>
      <c r="F84" s="215"/>
      <c r="G84" s="216">
        <v>6.39</v>
      </c>
      <c r="H84" s="216"/>
      <c r="I84" s="217" t="s">
        <v>93</v>
      </c>
      <c r="J84" s="218">
        <v>1387</v>
      </c>
      <c r="K84" s="217" t="s">
        <v>22</v>
      </c>
      <c r="L84" s="227" t="s">
        <v>286</v>
      </c>
      <c r="M84" s="227" t="s">
        <v>363</v>
      </c>
      <c r="N84" s="227"/>
      <c r="O84" s="227"/>
      <c r="P84" s="26"/>
      <c r="Q84" s="26"/>
      <c r="R84" s="30"/>
      <c r="S84" s="30"/>
      <c r="T84" s="30"/>
      <c r="U84" s="30"/>
      <c r="V84" s="31"/>
    </row>
    <row r="85" spans="1:27" ht="15.75" x14ac:dyDescent="0.25">
      <c r="C85" s="214"/>
      <c r="D85" s="29">
        <v>100</v>
      </c>
      <c r="E85" s="215"/>
      <c r="F85" s="215"/>
      <c r="G85" s="218">
        <v>100</v>
      </c>
      <c r="H85" s="218"/>
      <c r="I85" s="217"/>
      <c r="J85" s="218"/>
      <c r="K85" s="217"/>
      <c r="L85" s="227"/>
      <c r="M85" s="227"/>
      <c r="N85" s="227"/>
      <c r="O85" s="227"/>
      <c r="P85" s="26"/>
      <c r="Q85" s="26"/>
      <c r="R85" s="30"/>
      <c r="S85" s="30"/>
      <c r="T85" s="30"/>
      <c r="U85" s="30"/>
      <c r="V85" s="31"/>
    </row>
    <row r="86" spans="1:27" ht="18.75" x14ac:dyDescent="0.25">
      <c r="B86" t="s">
        <v>77</v>
      </c>
      <c r="C86" s="24" t="s">
        <v>114</v>
      </c>
      <c r="D86" s="54" t="s">
        <v>115</v>
      </c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</row>
    <row r="87" spans="1:27" ht="15.75" x14ac:dyDescent="0.25">
      <c r="C87" s="24"/>
      <c r="D87" s="54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</row>
    <row r="88" spans="1:27" ht="21" x14ac:dyDescent="0.3">
      <c r="B88" s="95" t="s">
        <v>204</v>
      </c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</row>
    <row r="89" spans="1:27" ht="30" x14ac:dyDescent="0.25">
      <c r="B89" s="4" t="s">
        <v>26</v>
      </c>
      <c r="C89" s="11" t="s">
        <v>36</v>
      </c>
      <c r="D89" s="5" t="s">
        <v>1</v>
      </c>
      <c r="E89" s="5"/>
      <c r="F89" s="5" t="s">
        <v>2</v>
      </c>
      <c r="G89" s="5"/>
      <c r="H89" s="5" t="s">
        <v>3</v>
      </c>
      <c r="I89" s="5"/>
      <c r="J89" s="5" t="s">
        <v>4</v>
      </c>
      <c r="K89" s="5"/>
      <c r="L89" s="5" t="s">
        <v>5</v>
      </c>
      <c r="M89" s="5"/>
      <c r="N89" s="5" t="s">
        <v>6</v>
      </c>
      <c r="O89" s="5"/>
      <c r="P89" s="5" t="s">
        <v>7</v>
      </c>
      <c r="Q89" s="5"/>
      <c r="R89" s="5" t="s">
        <v>8</v>
      </c>
      <c r="S89" s="5"/>
      <c r="T89" s="5" t="s">
        <v>9</v>
      </c>
      <c r="U89" s="5"/>
      <c r="V89" s="5" t="s">
        <v>10</v>
      </c>
      <c r="W89" s="5"/>
      <c r="X89" s="5" t="s">
        <v>11</v>
      </c>
      <c r="Y89" s="5"/>
      <c r="Z89" s="5" t="s">
        <v>12</v>
      </c>
      <c r="AA89" s="5" t="s">
        <v>13</v>
      </c>
    </row>
    <row r="90" spans="1:27" x14ac:dyDescent="0.25">
      <c r="B90" s="254" t="s">
        <v>199</v>
      </c>
      <c r="C90" s="255"/>
      <c r="D90" s="255"/>
      <c r="E90" s="255"/>
      <c r="F90" s="255"/>
      <c r="G90" s="255"/>
      <c r="H90" s="255"/>
      <c r="I90" s="255"/>
      <c r="J90" s="255"/>
      <c r="K90" s="255"/>
      <c r="L90" s="255"/>
      <c r="M90" s="255"/>
      <c r="N90" s="255"/>
      <c r="O90" s="255"/>
      <c r="P90" s="255"/>
      <c r="Q90" s="255"/>
      <c r="R90" s="255"/>
      <c r="S90" s="255"/>
      <c r="T90" s="255"/>
      <c r="U90" s="255"/>
      <c r="V90" s="255"/>
      <c r="W90" s="255"/>
      <c r="X90" s="255"/>
      <c r="Y90" s="255"/>
      <c r="Z90" s="255"/>
      <c r="AA90" s="256"/>
    </row>
    <row r="91" spans="1:27" ht="53.25" x14ac:dyDescent="0.25">
      <c r="B91" s="257">
        <v>2019</v>
      </c>
      <c r="C91" s="204" t="s">
        <v>334</v>
      </c>
      <c r="D91" s="73">
        <v>3005</v>
      </c>
      <c r="E91" s="3"/>
      <c r="F91" s="73">
        <v>2710</v>
      </c>
      <c r="G91" s="3"/>
      <c r="H91" s="73">
        <v>2900</v>
      </c>
      <c r="I91" s="3"/>
      <c r="J91" s="73">
        <v>2560</v>
      </c>
      <c r="K91" s="3"/>
      <c r="L91" s="73">
        <v>2700</v>
      </c>
      <c r="M91" s="3"/>
      <c r="N91" s="73">
        <v>2780</v>
      </c>
      <c r="O91" s="3"/>
      <c r="P91" s="73">
        <v>2350</v>
      </c>
      <c r="Q91" s="3"/>
      <c r="R91" s="73">
        <v>2744</v>
      </c>
      <c r="S91" s="3"/>
      <c r="T91" s="73">
        <v>2951</v>
      </c>
      <c r="U91" s="3"/>
      <c r="V91" s="73">
        <v>3162</v>
      </c>
      <c r="W91" s="3"/>
      <c r="X91" s="73">
        <v>2886</v>
      </c>
      <c r="Y91" s="3"/>
      <c r="Z91" s="73">
        <v>3050</v>
      </c>
      <c r="AA91" s="3">
        <f>SUM(D91:Z91)</f>
        <v>33798</v>
      </c>
    </row>
    <row r="92" spans="1:27" ht="25.5" x14ac:dyDescent="0.25">
      <c r="B92" s="258"/>
      <c r="C92" s="204" t="s">
        <v>333</v>
      </c>
      <c r="D92" s="73">
        <v>31</v>
      </c>
      <c r="E92" s="3"/>
      <c r="F92" s="73">
        <v>28</v>
      </c>
      <c r="G92" s="3"/>
      <c r="H92" s="73">
        <v>31</v>
      </c>
      <c r="I92" s="3"/>
      <c r="J92" s="73">
        <v>30</v>
      </c>
      <c r="K92" s="3"/>
      <c r="L92" s="73">
        <v>31</v>
      </c>
      <c r="M92" s="3"/>
      <c r="N92" s="73">
        <v>30</v>
      </c>
      <c r="O92" s="3"/>
      <c r="P92" s="73">
        <v>31</v>
      </c>
      <c r="Q92" s="3"/>
      <c r="R92" s="73">
        <v>31</v>
      </c>
      <c r="S92" s="3"/>
      <c r="T92" s="73">
        <v>30</v>
      </c>
      <c r="U92" s="3"/>
      <c r="V92" s="73">
        <v>31</v>
      </c>
      <c r="W92" s="3"/>
      <c r="X92" s="73">
        <v>30</v>
      </c>
      <c r="Y92" s="3"/>
      <c r="Z92" s="73">
        <v>31</v>
      </c>
      <c r="AA92" s="3">
        <f>SUM(D92:Z92)</f>
        <v>365</v>
      </c>
    </row>
    <row r="93" spans="1:27" ht="15" customHeight="1" x14ac:dyDescent="0.25">
      <c r="B93" s="259"/>
      <c r="C93" s="232" t="s">
        <v>200</v>
      </c>
      <c r="D93" s="233"/>
      <c r="E93" s="233"/>
      <c r="F93" s="233"/>
      <c r="G93" s="233"/>
      <c r="H93" s="233"/>
      <c r="I93" s="233"/>
      <c r="J93" s="233"/>
      <c r="K93" s="233"/>
      <c r="L93" s="233"/>
      <c r="M93" s="233"/>
      <c r="N93" s="233"/>
      <c r="O93" s="233"/>
      <c r="P93" s="233"/>
      <c r="Q93" s="233"/>
      <c r="R93" s="233"/>
      <c r="S93" s="233"/>
      <c r="T93" s="233"/>
      <c r="U93" s="233"/>
      <c r="V93" s="233"/>
      <c r="W93" s="233"/>
      <c r="X93" s="233"/>
      <c r="Y93" s="233"/>
      <c r="Z93" s="234"/>
      <c r="AA93" s="97">
        <f>(D91/D92+F91/F92+H91/H92+J91/J92+L91/L92+N91/N92+P91/P92+R91/R92+T91/T92+V91/V92+X91/X92+Z91/Z92)/D113*D114*AA92</f>
        <v>33812.465565796214</v>
      </c>
    </row>
    <row r="94" spans="1:27" ht="53.25" x14ac:dyDescent="0.25">
      <c r="B94" s="229">
        <v>2020</v>
      </c>
      <c r="C94" s="204" t="s">
        <v>334</v>
      </c>
      <c r="D94" s="73">
        <v>3463</v>
      </c>
      <c r="E94" s="3"/>
      <c r="F94" s="73">
        <v>2957</v>
      </c>
      <c r="G94" s="3"/>
      <c r="H94" s="73">
        <v>3160</v>
      </c>
      <c r="I94" s="3"/>
      <c r="J94" s="73">
        <v>2892</v>
      </c>
      <c r="K94" s="3"/>
      <c r="L94" s="73">
        <v>2505</v>
      </c>
      <c r="M94" s="3"/>
      <c r="N94" s="73">
        <v>2888</v>
      </c>
      <c r="O94" s="3"/>
      <c r="P94" s="73">
        <v>2720</v>
      </c>
      <c r="Q94" s="3"/>
      <c r="R94" s="73">
        <v>2908</v>
      </c>
      <c r="S94" s="3"/>
      <c r="T94" s="73">
        <v>2670</v>
      </c>
      <c r="U94" s="3"/>
      <c r="V94" s="73">
        <v>3059</v>
      </c>
      <c r="W94" s="3"/>
      <c r="X94" s="73">
        <v>2754</v>
      </c>
      <c r="Y94" s="3"/>
      <c r="Z94" s="73">
        <v>2901</v>
      </c>
      <c r="AA94" s="3">
        <f t="shared" ref="AA94" si="5">SUM(D94:Z94)</f>
        <v>34877</v>
      </c>
    </row>
    <row r="95" spans="1:27" ht="25.5" x14ac:dyDescent="0.25">
      <c r="B95" s="230"/>
      <c r="C95" s="204" t="s">
        <v>333</v>
      </c>
      <c r="D95" s="73">
        <v>31</v>
      </c>
      <c r="E95" s="3"/>
      <c r="F95" s="73">
        <v>29</v>
      </c>
      <c r="G95" s="3"/>
      <c r="H95" s="73">
        <v>31</v>
      </c>
      <c r="I95" s="3"/>
      <c r="J95" s="73">
        <v>30</v>
      </c>
      <c r="K95" s="3"/>
      <c r="L95" s="73">
        <v>31</v>
      </c>
      <c r="M95" s="3"/>
      <c r="N95" s="73">
        <v>30</v>
      </c>
      <c r="O95" s="3"/>
      <c r="P95" s="73">
        <v>31</v>
      </c>
      <c r="Q95" s="3"/>
      <c r="R95" s="73">
        <v>31</v>
      </c>
      <c r="S95" s="3"/>
      <c r="T95" s="73">
        <v>30</v>
      </c>
      <c r="U95" s="3"/>
      <c r="V95" s="73">
        <v>31</v>
      </c>
      <c r="W95" s="3"/>
      <c r="X95" s="73">
        <v>30</v>
      </c>
      <c r="Y95" s="3"/>
      <c r="Z95" s="73">
        <v>31</v>
      </c>
      <c r="AA95" s="3">
        <f>SUM(D95:Z95)</f>
        <v>366</v>
      </c>
    </row>
    <row r="96" spans="1:27" ht="15" customHeight="1" x14ac:dyDescent="0.25">
      <c r="B96" s="231"/>
      <c r="C96" s="232" t="s">
        <v>200</v>
      </c>
      <c r="D96" s="233"/>
      <c r="E96" s="233"/>
      <c r="F96" s="233"/>
      <c r="G96" s="233"/>
      <c r="H96" s="233"/>
      <c r="I96" s="233"/>
      <c r="J96" s="233"/>
      <c r="K96" s="233"/>
      <c r="L96" s="233"/>
      <c r="M96" s="233"/>
      <c r="N96" s="233"/>
      <c r="O96" s="233"/>
      <c r="P96" s="233"/>
      <c r="Q96" s="233"/>
      <c r="R96" s="233"/>
      <c r="S96" s="233"/>
      <c r="T96" s="233"/>
      <c r="U96" s="233"/>
      <c r="V96" s="233"/>
      <c r="W96" s="233"/>
      <c r="X96" s="233"/>
      <c r="Y96" s="233"/>
      <c r="Z96" s="234"/>
      <c r="AA96" s="97">
        <f>(D94/D95+F94/F95+H94/H95+J94/J95+L94/L95+N94/N95+P94/P95+R94/R95+T94/T95+V94/V95+X94/X95+Z94/Z95)/D113*D114*AA95</f>
        <v>34882.552576937342</v>
      </c>
    </row>
    <row r="97" spans="2:27" ht="53.25" x14ac:dyDescent="0.25">
      <c r="B97" s="229">
        <v>2021</v>
      </c>
      <c r="C97" s="204" t="s">
        <v>334</v>
      </c>
      <c r="D97" s="73">
        <v>3201</v>
      </c>
      <c r="E97" s="3"/>
      <c r="F97" s="73">
        <v>2563</v>
      </c>
      <c r="G97" s="3"/>
      <c r="H97" s="73">
        <v>2788</v>
      </c>
      <c r="I97" s="3"/>
      <c r="J97" s="73">
        <v>2662</v>
      </c>
      <c r="K97" s="3"/>
      <c r="L97" s="73">
        <v>2764</v>
      </c>
      <c r="M97" s="3"/>
      <c r="N97" s="73">
        <v>2803</v>
      </c>
      <c r="O97" s="3"/>
      <c r="P97" s="73">
        <v>2700</v>
      </c>
      <c r="Q97" s="3"/>
      <c r="R97" s="73">
        <v>3082</v>
      </c>
      <c r="S97" s="3"/>
      <c r="T97" s="73">
        <v>2603</v>
      </c>
      <c r="U97" s="3"/>
      <c r="V97" s="73">
        <v>2959</v>
      </c>
      <c r="W97" s="3"/>
      <c r="X97" s="73">
        <v>2686</v>
      </c>
      <c r="Y97" s="3"/>
      <c r="Z97" s="73">
        <v>2820</v>
      </c>
      <c r="AA97" s="3">
        <f t="shared" ref="AA97" si="6">SUM(D97:Z97)</f>
        <v>33631</v>
      </c>
    </row>
    <row r="98" spans="2:27" ht="25.5" x14ac:dyDescent="0.25">
      <c r="B98" s="230"/>
      <c r="C98" s="204" t="s">
        <v>333</v>
      </c>
      <c r="D98" s="73">
        <v>31</v>
      </c>
      <c r="E98" s="3"/>
      <c r="F98" s="73">
        <v>28</v>
      </c>
      <c r="G98" s="3"/>
      <c r="H98" s="73">
        <v>31</v>
      </c>
      <c r="I98" s="3"/>
      <c r="J98" s="73">
        <v>30</v>
      </c>
      <c r="K98" s="3"/>
      <c r="L98" s="73">
        <v>31</v>
      </c>
      <c r="M98" s="3"/>
      <c r="N98" s="73">
        <v>30</v>
      </c>
      <c r="O98" s="3"/>
      <c r="P98" s="73">
        <v>31</v>
      </c>
      <c r="Q98" s="3"/>
      <c r="R98" s="73">
        <v>31</v>
      </c>
      <c r="S98" s="3"/>
      <c r="T98" s="73">
        <v>30</v>
      </c>
      <c r="U98" s="3"/>
      <c r="V98" s="73">
        <v>31</v>
      </c>
      <c r="W98" s="3"/>
      <c r="X98" s="73">
        <v>30</v>
      </c>
      <c r="Y98" s="3"/>
      <c r="Z98" s="73">
        <v>31</v>
      </c>
      <c r="AA98" s="3">
        <f>SUM(D98:Z98)</f>
        <v>365</v>
      </c>
    </row>
    <row r="99" spans="2:27" ht="15" customHeight="1" x14ac:dyDescent="0.25">
      <c r="B99" s="231"/>
      <c r="C99" s="232" t="s">
        <v>200</v>
      </c>
      <c r="D99" s="233"/>
      <c r="E99" s="233"/>
      <c r="F99" s="233"/>
      <c r="G99" s="233"/>
      <c r="H99" s="233"/>
      <c r="I99" s="233"/>
      <c r="J99" s="233"/>
      <c r="K99" s="233"/>
      <c r="L99" s="233"/>
      <c r="M99" s="233"/>
      <c r="N99" s="233"/>
      <c r="O99" s="233"/>
      <c r="P99" s="233"/>
      <c r="Q99" s="233"/>
      <c r="R99" s="233"/>
      <c r="S99" s="233"/>
      <c r="T99" s="233"/>
      <c r="U99" s="233"/>
      <c r="V99" s="233"/>
      <c r="W99" s="233"/>
      <c r="X99" s="233"/>
      <c r="Y99" s="233"/>
      <c r="Z99" s="234"/>
      <c r="AA99" s="97">
        <f>(D97/D98+F97/F98+H97/H98+J97/J98+L97/L98+N97/N98+P97/P98+R97/R98+T97/T98+V97/V98+X97/X98+Z97/Z98)/D113*D114*AA98</f>
        <v>33619.319732462878</v>
      </c>
    </row>
    <row r="100" spans="2:27" ht="18" x14ac:dyDescent="0.25">
      <c r="B100" s="211" t="s">
        <v>201</v>
      </c>
      <c r="C100" s="212"/>
      <c r="D100" s="212"/>
      <c r="E100" s="212"/>
      <c r="F100" s="212"/>
      <c r="G100" s="212"/>
      <c r="H100" s="212"/>
      <c r="I100" s="212"/>
      <c r="J100" s="212"/>
      <c r="K100" s="212"/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  <c r="W100" s="212"/>
      <c r="X100" s="212"/>
      <c r="Y100" s="212"/>
      <c r="Z100" s="212"/>
      <c r="AA100" s="116">
        <f>(AA93+AA96+AA99)/3</f>
        <v>34104.779291732142</v>
      </c>
    </row>
    <row r="101" spans="2:27" x14ac:dyDescent="0.25">
      <c r="B101" s="235" t="s">
        <v>244</v>
      </c>
      <c r="C101" s="236"/>
      <c r="D101" s="236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6"/>
      <c r="Q101" s="236"/>
      <c r="R101" s="236"/>
      <c r="S101" s="236"/>
      <c r="T101" s="236"/>
      <c r="U101" s="236"/>
      <c r="V101" s="236"/>
      <c r="W101" s="236"/>
      <c r="X101" s="236"/>
      <c r="Y101" s="236"/>
      <c r="Z101" s="236"/>
      <c r="AA101" s="237"/>
    </row>
    <row r="102" spans="2:27" ht="53.25" x14ac:dyDescent="0.25">
      <c r="B102" s="243">
        <v>2024</v>
      </c>
      <c r="C102" s="204" t="s">
        <v>334</v>
      </c>
      <c r="D102" s="98">
        <v>3116</v>
      </c>
      <c r="E102" s="99"/>
      <c r="F102" s="100">
        <v>2850</v>
      </c>
      <c r="G102" s="101"/>
      <c r="H102" s="98">
        <v>3006</v>
      </c>
      <c r="I102" s="99"/>
      <c r="J102" s="100">
        <v>2420</v>
      </c>
      <c r="K102" s="101"/>
      <c r="L102" s="98">
        <v>2540</v>
      </c>
      <c r="M102" s="99"/>
      <c r="N102" s="98">
        <v>2380</v>
      </c>
      <c r="O102" s="99"/>
      <c r="P102" s="98">
        <v>2500</v>
      </c>
      <c r="Q102" s="99"/>
      <c r="R102" s="98">
        <v>2605</v>
      </c>
      <c r="S102" s="99"/>
      <c r="T102" s="98">
        <v>2600</v>
      </c>
      <c r="U102" s="99"/>
      <c r="V102" s="98">
        <v>2650</v>
      </c>
      <c r="W102" s="99"/>
      <c r="X102" s="98">
        <v>2720</v>
      </c>
      <c r="Y102" s="99"/>
      <c r="Z102" s="100">
        <v>2555</v>
      </c>
      <c r="AA102" s="99">
        <f t="shared" ref="AA102" si="7">SUM(D102:Z102)</f>
        <v>31942</v>
      </c>
    </row>
    <row r="103" spans="2:27" ht="25.5" x14ac:dyDescent="0.25">
      <c r="B103" s="243"/>
      <c r="C103" s="204" t="s">
        <v>333</v>
      </c>
      <c r="D103" s="98">
        <v>31</v>
      </c>
      <c r="E103" s="99"/>
      <c r="F103" s="98">
        <v>29</v>
      </c>
      <c r="G103" s="99"/>
      <c r="H103" s="98">
        <v>31</v>
      </c>
      <c r="I103" s="99"/>
      <c r="J103" s="98">
        <v>30</v>
      </c>
      <c r="K103" s="99"/>
      <c r="L103" s="98">
        <v>31</v>
      </c>
      <c r="M103" s="99"/>
      <c r="N103" s="98">
        <v>30</v>
      </c>
      <c r="O103" s="99"/>
      <c r="P103" s="98">
        <v>31</v>
      </c>
      <c r="Q103" s="99"/>
      <c r="R103" s="98">
        <v>31</v>
      </c>
      <c r="S103" s="99"/>
      <c r="T103" s="98">
        <v>30</v>
      </c>
      <c r="U103" s="99"/>
      <c r="V103" s="98">
        <v>31</v>
      </c>
      <c r="W103" s="99"/>
      <c r="X103" s="98">
        <v>30</v>
      </c>
      <c r="Y103" s="99"/>
      <c r="Z103" s="98">
        <v>31</v>
      </c>
      <c r="AA103" s="99">
        <f t="shared" ref="AA103" si="8">SUM(D103:Z103)</f>
        <v>366</v>
      </c>
    </row>
    <row r="104" spans="2:27" ht="15" customHeight="1" x14ac:dyDescent="0.25">
      <c r="B104" s="243"/>
      <c r="C104" s="232" t="s">
        <v>200</v>
      </c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  <c r="N104" s="233"/>
      <c r="O104" s="233"/>
      <c r="P104" s="233"/>
      <c r="Q104" s="233"/>
      <c r="R104" s="233"/>
      <c r="S104" s="233"/>
      <c r="T104" s="233"/>
      <c r="U104" s="233"/>
      <c r="V104" s="233"/>
      <c r="W104" s="233"/>
      <c r="X104" s="233"/>
      <c r="Y104" s="233"/>
      <c r="Z104" s="234"/>
      <c r="AA104" s="116">
        <f>(D102/D103+F102/F103+H102/H103+J102/J103+L102/L103+N102/N103+P102/P103+R102/R103+T102/T103+V102/V103+X102/X103+Z102/Z103)/D113*D114*AA103</f>
        <v>31952.080459770117</v>
      </c>
    </row>
    <row r="105" spans="2:27" ht="18" x14ac:dyDescent="0.35">
      <c r="B105" s="244" t="s">
        <v>202</v>
      </c>
      <c r="C105" s="245"/>
      <c r="D105" s="245"/>
      <c r="E105" s="245"/>
      <c r="F105" s="245"/>
      <c r="G105" s="245"/>
      <c r="H105" s="245"/>
      <c r="I105" s="245"/>
      <c r="J105" s="245"/>
      <c r="K105" s="245"/>
      <c r="L105" s="245"/>
      <c r="M105" s="245"/>
      <c r="N105" s="245"/>
      <c r="O105" s="245"/>
      <c r="P105" s="245"/>
      <c r="Q105" s="245"/>
      <c r="R105" s="245"/>
      <c r="S105" s="245"/>
      <c r="T105" s="245"/>
      <c r="U105" s="245"/>
      <c r="V105" s="245"/>
      <c r="W105" s="245"/>
      <c r="X105" s="245"/>
      <c r="Y105" s="245"/>
      <c r="Z105" s="246"/>
      <c r="AA105" s="78">
        <f>(AA100-AA104)/AA100*100</f>
        <v>6.3120151388397741</v>
      </c>
    </row>
    <row r="106" spans="2:27" ht="18" x14ac:dyDescent="0.35">
      <c r="B106" s="244" t="s">
        <v>203</v>
      </c>
      <c r="C106" s="245"/>
      <c r="D106" s="245"/>
      <c r="E106" s="245"/>
      <c r="F106" s="245"/>
      <c r="G106" s="245"/>
      <c r="H106" s="245"/>
      <c r="I106" s="245"/>
      <c r="J106" s="245"/>
      <c r="K106" s="245"/>
      <c r="L106" s="245"/>
      <c r="M106" s="245"/>
      <c r="N106" s="245"/>
      <c r="O106" s="245"/>
      <c r="P106" s="245"/>
      <c r="Q106" s="245"/>
      <c r="R106" s="245"/>
      <c r="S106" s="245"/>
      <c r="T106" s="245"/>
      <c r="U106" s="245"/>
      <c r="V106" s="245"/>
      <c r="W106" s="245"/>
      <c r="X106" s="245"/>
      <c r="Y106" s="245"/>
      <c r="Z106" s="246"/>
      <c r="AA106" s="116">
        <f>AA105/100*AA102</f>
        <v>2016.1838756482007</v>
      </c>
    </row>
    <row r="107" spans="2:27" ht="15.75" x14ac:dyDescent="0.25">
      <c r="C107" s="24"/>
      <c r="D107" s="54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</row>
    <row r="108" spans="2:27" x14ac:dyDescent="0.25">
      <c r="B108" s="238" t="s">
        <v>205</v>
      </c>
      <c r="C108" s="238"/>
      <c r="D108" s="238"/>
      <c r="E108" s="238"/>
      <c r="F108" s="238"/>
      <c r="G108" s="238"/>
      <c r="H108" s="238"/>
      <c r="I108" s="238"/>
      <c r="J108" s="238"/>
      <c r="K108" s="238"/>
      <c r="L108" s="238"/>
      <c r="M108" s="238"/>
      <c r="N108" s="238"/>
      <c r="O108" s="238"/>
      <c r="P108" s="238"/>
      <c r="Q108" s="238"/>
      <c r="R108" s="238"/>
      <c r="S108" s="238"/>
      <c r="T108" s="238"/>
      <c r="U108" s="238"/>
      <c r="V108" s="238"/>
      <c r="W108" s="238"/>
      <c r="X108" s="238"/>
      <c r="Y108" s="238"/>
      <c r="Z108" s="238"/>
    </row>
    <row r="109" spans="2:27" ht="18" x14ac:dyDescent="0.35">
      <c r="C109" s="239" t="s">
        <v>206</v>
      </c>
      <c r="D109" s="241"/>
      <c r="E109" s="242" t="s">
        <v>207</v>
      </c>
      <c r="F109" s="220"/>
      <c r="G109" s="219" t="s">
        <v>65</v>
      </c>
      <c r="H109" s="219" t="s">
        <v>210</v>
      </c>
      <c r="I109" s="103"/>
      <c r="J109" s="219"/>
      <c r="K109" s="103"/>
      <c r="N109" s="139"/>
    </row>
    <row r="110" spans="2:27" ht="18" x14ac:dyDescent="0.35">
      <c r="C110" s="240"/>
      <c r="D110" s="241"/>
      <c r="E110" s="241" t="s">
        <v>52</v>
      </c>
      <c r="F110" s="241"/>
      <c r="G110" s="219"/>
      <c r="H110" s="219"/>
      <c r="I110" s="103"/>
      <c r="J110" s="219"/>
      <c r="K110" s="103"/>
    </row>
    <row r="111" spans="2:27" ht="18" x14ac:dyDescent="0.25">
      <c r="C111" s="105" t="s">
        <v>211</v>
      </c>
      <c r="D111" s="109" t="s">
        <v>117</v>
      </c>
      <c r="E111" s="251" t="s">
        <v>291</v>
      </c>
      <c r="F111" s="251"/>
      <c r="G111" s="251"/>
      <c r="H111" s="251"/>
      <c r="I111" s="251"/>
      <c r="J111" s="251"/>
      <c r="K111" s="251"/>
      <c r="L111" s="251"/>
      <c r="M111" s="251"/>
      <c r="N111" s="251"/>
      <c r="O111" s="251"/>
      <c r="P111" s="251"/>
      <c r="Q111" s="251"/>
      <c r="R111" s="251"/>
      <c r="S111" s="251"/>
    </row>
    <row r="112" spans="2:27" ht="18" x14ac:dyDescent="0.25">
      <c r="C112" s="105" t="s">
        <v>52</v>
      </c>
      <c r="D112" s="109" t="s">
        <v>117</v>
      </c>
      <c r="E112" s="107" t="s">
        <v>213</v>
      </c>
      <c r="F112" s="109"/>
      <c r="G112" s="103"/>
      <c r="H112" s="103"/>
      <c r="I112" s="103"/>
      <c r="J112" s="103"/>
      <c r="K112" s="103"/>
    </row>
    <row r="113" spans="2:27" x14ac:dyDescent="0.25">
      <c r="C113" s="105" t="s">
        <v>166</v>
      </c>
      <c r="D113" s="109">
        <v>12</v>
      </c>
      <c r="E113" s="107" t="s">
        <v>212</v>
      </c>
      <c r="F113" s="109"/>
      <c r="G113" s="103"/>
      <c r="H113" s="103"/>
      <c r="I113" s="103"/>
      <c r="J113" s="103"/>
      <c r="K113" s="103"/>
    </row>
    <row r="114" spans="2:27" ht="18" x14ac:dyDescent="0.25">
      <c r="C114" s="105" t="s">
        <v>208</v>
      </c>
      <c r="D114" s="109">
        <v>1</v>
      </c>
      <c r="E114" s="107" t="s">
        <v>209</v>
      </c>
      <c r="F114" s="109"/>
      <c r="G114" s="103"/>
      <c r="H114" s="103"/>
      <c r="I114" s="103"/>
      <c r="J114" s="103"/>
      <c r="K114" s="103"/>
    </row>
    <row r="115" spans="2:27" ht="15.75" x14ac:dyDescent="0.25">
      <c r="C115" s="24"/>
      <c r="D115" s="54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</row>
    <row r="116" spans="2:27" ht="15" customHeight="1" x14ac:dyDescent="0.25">
      <c r="B116" s="10" t="s">
        <v>0</v>
      </c>
      <c r="C116" s="219" t="s">
        <v>214</v>
      </c>
      <c r="D116" s="114">
        <v>3005</v>
      </c>
      <c r="E116" s="219" t="s">
        <v>28</v>
      </c>
      <c r="F116" s="114">
        <v>2710</v>
      </c>
      <c r="G116" s="219" t="s">
        <v>28</v>
      </c>
      <c r="H116" s="114">
        <v>2900</v>
      </c>
      <c r="I116" s="219" t="s">
        <v>28</v>
      </c>
      <c r="J116" s="114">
        <v>2560</v>
      </c>
      <c r="K116" s="219" t="s">
        <v>28</v>
      </c>
      <c r="L116" s="114">
        <v>2700</v>
      </c>
      <c r="M116" s="219" t="s">
        <v>28</v>
      </c>
      <c r="N116" s="114">
        <v>2780</v>
      </c>
      <c r="O116" s="219" t="s">
        <v>28</v>
      </c>
      <c r="P116" s="114">
        <v>2350</v>
      </c>
      <c r="Q116" s="219" t="s">
        <v>28</v>
      </c>
      <c r="R116" s="114">
        <v>2744</v>
      </c>
      <c r="S116" s="219" t="s">
        <v>28</v>
      </c>
      <c r="T116" s="20">
        <v>2951</v>
      </c>
      <c r="U116" s="219" t="s">
        <v>28</v>
      </c>
      <c r="V116" s="20">
        <v>3162</v>
      </c>
      <c r="W116" s="219" t="s">
        <v>28</v>
      </c>
      <c r="X116" s="20">
        <v>2886</v>
      </c>
      <c r="Y116" s="219" t="s">
        <v>28</v>
      </c>
      <c r="Z116" s="20">
        <v>3050</v>
      </c>
      <c r="AA116" s="219" t="s">
        <v>66</v>
      </c>
    </row>
    <row r="117" spans="2:27" x14ac:dyDescent="0.25">
      <c r="C117" s="219"/>
      <c r="D117" s="115">
        <v>31</v>
      </c>
      <c r="E117" s="219"/>
      <c r="F117" s="115">
        <v>28</v>
      </c>
      <c r="G117" s="219"/>
      <c r="H117" s="115">
        <v>31</v>
      </c>
      <c r="I117" s="219"/>
      <c r="J117" s="115">
        <v>30</v>
      </c>
      <c r="K117" s="219"/>
      <c r="L117" s="115">
        <v>31</v>
      </c>
      <c r="M117" s="219"/>
      <c r="N117" s="115">
        <v>30</v>
      </c>
      <c r="O117" s="219"/>
      <c r="P117" s="115">
        <v>31</v>
      </c>
      <c r="Q117" s="219"/>
      <c r="R117" s="115">
        <v>31</v>
      </c>
      <c r="S117" s="219"/>
      <c r="T117" s="113">
        <v>30</v>
      </c>
      <c r="U117" s="219"/>
      <c r="V117" s="113">
        <v>31</v>
      </c>
      <c r="W117" s="219"/>
      <c r="X117" s="113">
        <v>30</v>
      </c>
      <c r="Y117" s="219"/>
      <c r="Z117" s="113">
        <v>31</v>
      </c>
      <c r="AA117" s="219"/>
    </row>
    <row r="118" spans="2:27" x14ac:dyDescent="0.25">
      <c r="C118" s="18"/>
    </row>
    <row r="119" spans="2:27" x14ac:dyDescent="0.25">
      <c r="C119" s="12" t="s">
        <v>64</v>
      </c>
      <c r="D119" s="113">
        <v>96.935000000000002</v>
      </c>
      <c r="E119" t="s">
        <v>28</v>
      </c>
      <c r="F119" s="113">
        <v>96.786000000000001</v>
      </c>
      <c r="G119" s="18" t="s">
        <v>28</v>
      </c>
      <c r="H119" s="113">
        <v>93.548000000000002</v>
      </c>
      <c r="I119" s="18" t="s">
        <v>28</v>
      </c>
      <c r="J119" s="115">
        <v>85.332999999999998</v>
      </c>
      <c r="K119" t="s">
        <v>28</v>
      </c>
      <c r="L119" s="115">
        <v>87.096999999999994</v>
      </c>
      <c r="M119" t="s">
        <v>28</v>
      </c>
      <c r="N119" s="115">
        <v>92.667000000000002</v>
      </c>
      <c r="O119" t="s">
        <v>28</v>
      </c>
      <c r="P119" s="115">
        <v>75.805999999999997</v>
      </c>
      <c r="Q119" t="s">
        <v>28</v>
      </c>
      <c r="R119" s="115">
        <v>88.516000000000005</v>
      </c>
      <c r="S119" t="s">
        <v>28</v>
      </c>
      <c r="T119" s="115">
        <v>98.367000000000004</v>
      </c>
      <c r="U119" t="s">
        <v>28</v>
      </c>
      <c r="V119" s="115">
        <v>102</v>
      </c>
      <c r="W119" t="s">
        <v>28</v>
      </c>
      <c r="X119" s="115">
        <v>96.2</v>
      </c>
      <c r="Y119" t="s">
        <v>28</v>
      </c>
      <c r="Z119" s="115">
        <v>98.387</v>
      </c>
      <c r="AA119" t="s">
        <v>66</v>
      </c>
    </row>
    <row r="120" spans="2:27" x14ac:dyDescent="0.25">
      <c r="C120" s="12"/>
      <c r="D120" s="18"/>
      <c r="F120" s="18"/>
      <c r="G120" s="18"/>
      <c r="H120" s="18"/>
      <c r="I120" s="18"/>
    </row>
    <row r="121" spans="2:27" ht="17.25" x14ac:dyDescent="0.25">
      <c r="B121" s="10"/>
      <c r="W121" t="s">
        <v>216</v>
      </c>
      <c r="Z121" s="10"/>
    </row>
    <row r="123" spans="2:27" x14ac:dyDescent="0.25">
      <c r="B123" s="10" t="s">
        <v>33</v>
      </c>
      <c r="C123" s="219" t="s">
        <v>215</v>
      </c>
      <c r="D123" s="114">
        <v>3463</v>
      </c>
      <c r="E123" s="219" t="s">
        <v>28</v>
      </c>
      <c r="F123" s="114">
        <v>2957</v>
      </c>
      <c r="G123" s="219" t="s">
        <v>28</v>
      </c>
      <c r="H123" s="114">
        <v>3160</v>
      </c>
      <c r="I123" s="219" t="s">
        <v>28</v>
      </c>
      <c r="J123" s="114">
        <v>2892</v>
      </c>
      <c r="K123" s="219" t="s">
        <v>28</v>
      </c>
      <c r="L123" s="114">
        <v>2505</v>
      </c>
      <c r="M123" s="219" t="s">
        <v>28</v>
      </c>
      <c r="N123" s="114">
        <v>2888</v>
      </c>
      <c r="O123" s="219" t="s">
        <v>28</v>
      </c>
      <c r="P123" s="114">
        <v>2720</v>
      </c>
      <c r="Q123" s="219" t="s">
        <v>28</v>
      </c>
      <c r="R123" s="114">
        <v>2908</v>
      </c>
      <c r="S123" s="219" t="s">
        <v>28</v>
      </c>
      <c r="T123" s="20">
        <v>2670</v>
      </c>
      <c r="U123" s="219" t="s">
        <v>28</v>
      </c>
      <c r="V123" s="20">
        <v>3059</v>
      </c>
      <c r="W123" s="219" t="s">
        <v>28</v>
      </c>
      <c r="X123" s="20">
        <v>2754</v>
      </c>
      <c r="Y123" s="219" t="s">
        <v>28</v>
      </c>
      <c r="Z123" s="20">
        <v>2901</v>
      </c>
      <c r="AA123" s="219" t="s">
        <v>67</v>
      </c>
    </row>
    <row r="124" spans="2:27" x14ac:dyDescent="0.25">
      <c r="C124" s="219"/>
      <c r="D124" s="115">
        <v>31</v>
      </c>
      <c r="E124" s="219"/>
      <c r="F124" s="115">
        <v>29</v>
      </c>
      <c r="G124" s="219"/>
      <c r="H124" s="115">
        <v>31</v>
      </c>
      <c r="I124" s="219"/>
      <c r="J124" s="115">
        <v>30</v>
      </c>
      <c r="K124" s="219"/>
      <c r="L124" s="115">
        <v>31</v>
      </c>
      <c r="M124" s="219"/>
      <c r="N124" s="115">
        <v>30</v>
      </c>
      <c r="O124" s="219"/>
      <c r="P124" s="115">
        <v>31</v>
      </c>
      <c r="Q124" s="219"/>
      <c r="R124" s="115">
        <v>31</v>
      </c>
      <c r="S124" s="219"/>
      <c r="T124" s="113">
        <v>30</v>
      </c>
      <c r="U124" s="219"/>
      <c r="V124" s="113">
        <v>31</v>
      </c>
      <c r="W124" s="219"/>
      <c r="X124" s="113">
        <v>30</v>
      </c>
      <c r="Y124" s="219"/>
      <c r="Z124" s="113">
        <v>31</v>
      </c>
      <c r="AA124" s="219"/>
    </row>
    <row r="125" spans="2:27" x14ac:dyDescent="0.25">
      <c r="C125" s="18"/>
    </row>
    <row r="126" spans="2:27" ht="15" customHeight="1" x14ac:dyDescent="0.25">
      <c r="C126" s="12" t="s">
        <v>68</v>
      </c>
      <c r="D126" s="22">
        <v>111.71</v>
      </c>
      <c r="E126" t="s">
        <v>28</v>
      </c>
      <c r="F126" s="115">
        <v>101.96599999999999</v>
      </c>
      <c r="G126" t="s">
        <v>28</v>
      </c>
      <c r="H126" s="115">
        <v>101.935</v>
      </c>
      <c r="I126" t="s">
        <v>28</v>
      </c>
      <c r="J126" s="115">
        <v>96.4</v>
      </c>
      <c r="K126" t="s">
        <v>28</v>
      </c>
      <c r="L126" s="115">
        <v>80.805999999999997</v>
      </c>
      <c r="M126" t="s">
        <v>28</v>
      </c>
      <c r="N126" s="115">
        <v>96.266999999999996</v>
      </c>
      <c r="O126" t="s">
        <v>28</v>
      </c>
      <c r="P126" s="115">
        <v>87.742000000000004</v>
      </c>
      <c r="Q126" t="s">
        <v>28</v>
      </c>
      <c r="R126" s="115">
        <v>93.805999999999997</v>
      </c>
      <c r="S126" t="s">
        <v>28</v>
      </c>
      <c r="T126" s="152">
        <v>89</v>
      </c>
      <c r="U126" t="s">
        <v>28</v>
      </c>
      <c r="V126" s="115">
        <v>98.677000000000007</v>
      </c>
      <c r="W126" t="s">
        <v>28</v>
      </c>
      <c r="X126" s="115">
        <v>91.8</v>
      </c>
      <c r="Y126" t="s">
        <v>28</v>
      </c>
      <c r="Z126" s="115">
        <v>93.581000000000003</v>
      </c>
      <c r="AA126" t="s">
        <v>67</v>
      </c>
    </row>
    <row r="127" spans="2:27" ht="15" customHeight="1" x14ac:dyDescent="0.25">
      <c r="C127" s="12"/>
      <c r="AA127" s="18"/>
    </row>
    <row r="128" spans="2:27" ht="15" customHeight="1" x14ac:dyDescent="0.25">
      <c r="W128" t="s">
        <v>217</v>
      </c>
      <c r="Z128" s="10"/>
    </row>
    <row r="129" spans="1:27" ht="15" customHeight="1" x14ac:dyDescent="0.25"/>
    <row r="130" spans="1:27" ht="15" customHeight="1" x14ac:dyDescent="0.25">
      <c r="B130" s="10" t="s">
        <v>37</v>
      </c>
      <c r="C130" s="219" t="s">
        <v>215</v>
      </c>
      <c r="D130" s="114">
        <v>3201</v>
      </c>
      <c r="E130" s="219" t="s">
        <v>28</v>
      </c>
      <c r="F130" s="114">
        <v>2563</v>
      </c>
      <c r="G130" s="219" t="s">
        <v>28</v>
      </c>
      <c r="H130" s="114">
        <v>2788</v>
      </c>
      <c r="I130" s="219" t="s">
        <v>28</v>
      </c>
      <c r="J130" s="114">
        <v>2662</v>
      </c>
      <c r="K130" s="219" t="s">
        <v>69</v>
      </c>
      <c r="L130" s="114">
        <v>2764</v>
      </c>
      <c r="M130" s="219" t="s">
        <v>28</v>
      </c>
      <c r="N130" s="114">
        <v>2803</v>
      </c>
      <c r="O130" s="219" t="s">
        <v>28</v>
      </c>
      <c r="P130" s="114">
        <v>2700</v>
      </c>
      <c r="Q130" s="219" t="s">
        <v>28</v>
      </c>
      <c r="R130" s="114">
        <v>3082</v>
      </c>
      <c r="S130" s="219" t="s">
        <v>28</v>
      </c>
      <c r="T130" s="114">
        <v>2603</v>
      </c>
      <c r="U130" s="219" t="s">
        <v>28</v>
      </c>
      <c r="V130" s="114">
        <v>2959</v>
      </c>
      <c r="W130" s="219" t="s">
        <v>28</v>
      </c>
      <c r="X130" s="114">
        <v>2686</v>
      </c>
      <c r="Y130" s="219" t="s">
        <v>28</v>
      </c>
      <c r="Z130" s="114">
        <v>2820</v>
      </c>
      <c r="AA130" s="219" t="s">
        <v>66</v>
      </c>
    </row>
    <row r="131" spans="1:27" x14ac:dyDescent="0.25">
      <c r="C131" s="219"/>
      <c r="D131" s="115">
        <v>31</v>
      </c>
      <c r="E131" s="219"/>
      <c r="F131" s="115">
        <v>28</v>
      </c>
      <c r="G131" s="219"/>
      <c r="H131" s="115">
        <v>31</v>
      </c>
      <c r="I131" s="219"/>
      <c r="J131" s="115">
        <v>30</v>
      </c>
      <c r="K131" s="219"/>
      <c r="L131" s="115">
        <v>31</v>
      </c>
      <c r="M131" s="219"/>
      <c r="N131" s="115">
        <v>30</v>
      </c>
      <c r="O131" s="219"/>
      <c r="P131" s="115">
        <v>31</v>
      </c>
      <c r="Q131" s="219"/>
      <c r="R131" s="115">
        <v>31</v>
      </c>
      <c r="S131" s="219"/>
      <c r="T131" s="115">
        <v>30</v>
      </c>
      <c r="U131" s="219"/>
      <c r="V131" s="115">
        <v>31</v>
      </c>
      <c r="W131" s="219"/>
      <c r="X131" s="115">
        <v>30</v>
      </c>
      <c r="Y131" s="219"/>
      <c r="Z131" s="115">
        <v>31</v>
      </c>
      <c r="AA131" s="219"/>
    </row>
    <row r="132" spans="1:27" x14ac:dyDescent="0.25">
      <c r="C132" s="18"/>
      <c r="F132" s="115"/>
    </row>
    <row r="133" spans="1:27" x14ac:dyDescent="0.25">
      <c r="C133" s="12" t="s">
        <v>68</v>
      </c>
      <c r="D133" s="115">
        <v>103.258</v>
      </c>
      <c r="E133" t="s">
        <v>28</v>
      </c>
      <c r="F133" s="115">
        <v>91.536000000000001</v>
      </c>
      <c r="G133" t="s">
        <v>28</v>
      </c>
      <c r="H133" s="115">
        <v>89.935000000000002</v>
      </c>
      <c r="I133" t="s">
        <v>28</v>
      </c>
      <c r="J133" s="115">
        <v>88.733000000000004</v>
      </c>
      <c r="K133" t="s">
        <v>28</v>
      </c>
      <c r="L133" s="115">
        <v>89.161000000000001</v>
      </c>
      <c r="M133" t="s">
        <v>28</v>
      </c>
      <c r="N133" s="115">
        <v>93.433000000000007</v>
      </c>
      <c r="O133" t="s">
        <v>28</v>
      </c>
      <c r="P133" s="115">
        <v>87.096999999999994</v>
      </c>
      <c r="Q133" t="s">
        <v>28</v>
      </c>
      <c r="R133" s="115">
        <v>99.418999999999997</v>
      </c>
      <c r="S133" t="s">
        <v>28</v>
      </c>
      <c r="T133" s="115">
        <v>86.766999999999996</v>
      </c>
      <c r="U133" t="s">
        <v>28</v>
      </c>
      <c r="V133" s="115">
        <v>95.451999999999998</v>
      </c>
      <c r="W133" t="s">
        <v>28</v>
      </c>
      <c r="X133" s="115">
        <v>89.533000000000001</v>
      </c>
      <c r="Y133" t="s">
        <v>28</v>
      </c>
      <c r="Z133" s="115">
        <v>90.968000000000004</v>
      </c>
      <c r="AA133" s="18" t="s">
        <v>66</v>
      </c>
    </row>
    <row r="134" spans="1:27" x14ac:dyDescent="0.25">
      <c r="C134" s="12"/>
      <c r="AA134" s="18"/>
    </row>
    <row r="135" spans="1:27" ht="17.25" x14ac:dyDescent="0.25">
      <c r="W135" t="s">
        <v>218</v>
      </c>
    </row>
    <row r="136" spans="1:27" ht="18" x14ac:dyDescent="0.25">
      <c r="A136" s="37" t="s">
        <v>222</v>
      </c>
      <c r="B136" s="37"/>
      <c r="C136" s="37"/>
    </row>
    <row r="138" spans="1:27" ht="33" customHeight="1" x14ac:dyDescent="0.25">
      <c r="D138" s="219" t="s">
        <v>219</v>
      </c>
      <c r="E138" s="220"/>
      <c r="F138" s="220"/>
      <c r="G138" s="219" t="s">
        <v>22</v>
      </c>
      <c r="H138" s="153" t="s">
        <v>220</v>
      </c>
      <c r="I138" s="153"/>
      <c r="J138" s="153"/>
      <c r="K138" s="153"/>
      <c r="L138" s="222" t="s">
        <v>221</v>
      </c>
      <c r="M138" s="155"/>
      <c r="N138" s="155"/>
      <c r="O138" s="155"/>
      <c r="P138" s="18"/>
      <c r="Q138" s="18"/>
      <c r="R138" s="156"/>
      <c r="S138" s="156"/>
      <c r="T138" s="156"/>
      <c r="U138" s="117"/>
    </row>
    <row r="139" spans="1:27" x14ac:dyDescent="0.25">
      <c r="D139" s="219"/>
      <c r="E139" s="221">
        <v>3</v>
      </c>
      <c r="F139" s="221"/>
      <c r="G139" s="219"/>
      <c r="H139" s="154">
        <v>3</v>
      </c>
      <c r="I139" s="154"/>
      <c r="J139" s="154"/>
      <c r="K139" s="154"/>
      <c r="L139" s="222"/>
      <c r="M139" s="155"/>
      <c r="N139" s="155"/>
      <c r="O139" s="155"/>
      <c r="P139" s="18"/>
      <c r="Q139" s="18"/>
      <c r="R139" s="156"/>
      <c r="S139" s="156"/>
      <c r="T139" s="156"/>
    </row>
    <row r="141" spans="1:27" ht="15.75" x14ac:dyDescent="0.25">
      <c r="A141" s="23" t="s">
        <v>135</v>
      </c>
      <c r="B141" s="23" t="s">
        <v>228</v>
      </c>
      <c r="C141" s="24"/>
      <c r="D141" s="25"/>
      <c r="E141" s="25"/>
      <c r="F141" s="25"/>
      <c r="G141" s="25"/>
      <c r="H141" s="135"/>
      <c r="I141" s="135"/>
      <c r="J141" s="25"/>
      <c r="K141" s="25"/>
      <c r="L141" s="25"/>
      <c r="M141" s="25"/>
      <c r="N141" s="135"/>
      <c r="O141" s="135"/>
      <c r="P141" s="135"/>
      <c r="Q141" s="135"/>
      <c r="R141" s="134"/>
      <c r="S141" s="134"/>
      <c r="T141" s="134"/>
      <c r="U141" s="134"/>
    </row>
    <row r="142" spans="1:27" ht="18.75" x14ac:dyDescent="0.35">
      <c r="A142" s="27" t="s">
        <v>226</v>
      </c>
      <c r="B142" s="27" t="s">
        <v>245</v>
      </c>
      <c r="C142" s="129"/>
      <c r="D142" s="130"/>
      <c r="E142" s="130"/>
      <c r="F142" s="130"/>
      <c r="G142" s="130"/>
      <c r="H142" s="132"/>
      <c r="I142" s="132"/>
      <c r="J142" s="130"/>
      <c r="K142" s="130"/>
      <c r="L142" s="130"/>
      <c r="M142" s="130"/>
      <c r="N142" s="132"/>
      <c r="O142" s="132"/>
      <c r="P142" s="132"/>
      <c r="Q142" s="132"/>
      <c r="R142" s="134"/>
      <c r="S142" s="134"/>
      <c r="T142" s="134"/>
      <c r="U142" s="134"/>
    </row>
    <row r="143" spans="1:27" x14ac:dyDescent="0.25">
      <c r="C143" s="129"/>
      <c r="D143" s="130"/>
      <c r="E143" s="130"/>
      <c r="F143" s="130"/>
      <c r="G143" s="130"/>
      <c r="H143" s="132"/>
      <c r="I143" s="132"/>
      <c r="J143" s="130"/>
      <c r="K143" s="130"/>
      <c r="L143" s="130"/>
      <c r="M143" s="130"/>
      <c r="N143" s="132"/>
      <c r="O143" s="132"/>
      <c r="P143" s="132"/>
      <c r="Q143" s="132"/>
      <c r="R143" s="134"/>
      <c r="S143" s="134"/>
      <c r="T143" s="134"/>
      <c r="U143" s="134"/>
    </row>
    <row r="144" spans="1:27" ht="18" x14ac:dyDescent="0.35">
      <c r="C144" s="214" t="s">
        <v>229</v>
      </c>
      <c r="D144" s="123" t="s">
        <v>231</v>
      </c>
      <c r="E144" s="34"/>
      <c r="F144" s="227" t="s">
        <v>76</v>
      </c>
      <c r="G144" s="25"/>
      <c r="H144" s="135"/>
      <c r="I144" s="135"/>
      <c r="J144" s="25"/>
      <c r="K144" s="25"/>
      <c r="L144" s="25"/>
      <c r="M144" s="25"/>
      <c r="N144" s="135"/>
      <c r="O144" s="135"/>
      <c r="P144" s="135"/>
      <c r="Q144" s="135"/>
      <c r="R144" s="138"/>
      <c r="S144" s="138"/>
      <c r="T144" s="138"/>
      <c r="U144" s="138"/>
      <c r="V144" s="31"/>
    </row>
    <row r="145" spans="1:27" ht="18" x14ac:dyDescent="0.35">
      <c r="C145" s="214"/>
      <c r="D145" s="125" t="s">
        <v>230</v>
      </c>
      <c r="E145" s="125"/>
      <c r="F145" s="227"/>
      <c r="G145" s="25"/>
      <c r="H145" s="135"/>
      <c r="I145" s="135"/>
      <c r="J145" s="25"/>
      <c r="K145" s="25"/>
      <c r="L145" s="25"/>
      <c r="M145" s="25"/>
      <c r="N145" s="135"/>
      <c r="O145" s="135"/>
      <c r="P145" s="135"/>
      <c r="Q145" s="135"/>
      <c r="R145" s="138"/>
      <c r="S145" s="138"/>
      <c r="T145" s="138"/>
      <c r="U145" s="138"/>
      <c r="V145" s="31"/>
    </row>
    <row r="146" spans="1:27" ht="18.75" x14ac:dyDescent="0.35">
      <c r="C146" s="137"/>
      <c r="D146" s="121"/>
      <c r="E146" s="122"/>
      <c r="F146" s="120"/>
      <c r="G146" s="25"/>
      <c r="H146" s="135"/>
      <c r="I146" s="135"/>
      <c r="J146" s="25"/>
      <c r="K146" s="25"/>
      <c r="L146" s="25"/>
      <c r="M146" s="25"/>
      <c r="N146" s="135"/>
      <c r="O146" s="135"/>
      <c r="P146" s="135"/>
      <c r="Q146" s="135"/>
      <c r="R146" s="138"/>
      <c r="S146" s="138"/>
      <c r="T146" s="138"/>
      <c r="U146" s="138"/>
      <c r="V146" s="31"/>
    </row>
    <row r="147" spans="1:27" ht="18.75" x14ac:dyDescent="0.25">
      <c r="B147" t="s">
        <v>77</v>
      </c>
      <c r="C147" s="24" t="s">
        <v>234</v>
      </c>
      <c r="D147" s="32" t="s">
        <v>232</v>
      </c>
      <c r="E147" s="33"/>
      <c r="F147" s="138"/>
      <c r="G147" s="25"/>
      <c r="H147" s="135"/>
      <c r="I147" s="135"/>
      <c r="J147" s="25"/>
      <c r="K147" s="25"/>
      <c r="L147" s="25"/>
      <c r="M147" s="25"/>
      <c r="N147" s="135"/>
      <c r="O147" s="135"/>
      <c r="P147" s="135"/>
      <c r="Q147" s="135"/>
      <c r="R147" s="138"/>
      <c r="S147" s="138"/>
      <c r="T147" s="138"/>
      <c r="U147" s="138"/>
      <c r="V147" s="31"/>
    </row>
    <row r="148" spans="1:27" ht="18.75" x14ac:dyDescent="0.25">
      <c r="C148" s="119" t="s">
        <v>233</v>
      </c>
      <c r="D148" s="32" t="s">
        <v>305</v>
      </c>
      <c r="E148" s="33"/>
      <c r="F148" s="138"/>
      <c r="G148" s="25"/>
      <c r="H148" s="135"/>
      <c r="I148" s="135"/>
      <c r="J148" s="25"/>
      <c r="K148" s="25"/>
      <c r="L148" s="25"/>
      <c r="M148" s="25"/>
      <c r="N148" s="135"/>
      <c r="O148" s="135"/>
      <c r="P148" s="135"/>
      <c r="Q148" s="135"/>
      <c r="R148" s="138"/>
      <c r="S148" s="138"/>
      <c r="T148" s="138"/>
      <c r="U148" s="138"/>
      <c r="V148" s="31"/>
    </row>
    <row r="149" spans="1:27" ht="18.75" x14ac:dyDescent="0.25">
      <c r="C149" s="119"/>
      <c r="D149" s="32"/>
      <c r="E149" s="33"/>
      <c r="F149" s="138"/>
      <c r="G149" s="25"/>
      <c r="H149" s="135"/>
      <c r="I149" s="135"/>
      <c r="J149" s="25"/>
      <c r="K149" s="25"/>
      <c r="L149" s="25"/>
      <c r="M149" s="25"/>
      <c r="N149" s="135"/>
      <c r="O149" s="135"/>
      <c r="P149" s="135"/>
      <c r="Q149" s="135"/>
      <c r="R149" s="138"/>
      <c r="S149" s="138"/>
      <c r="T149" s="138"/>
      <c r="U149" s="138"/>
      <c r="V149" s="31"/>
    </row>
    <row r="150" spans="1:27" x14ac:dyDescent="0.25">
      <c r="B150" s="10" t="s">
        <v>83</v>
      </c>
      <c r="C150" s="228" t="s">
        <v>235</v>
      </c>
      <c r="D150" s="131">
        <v>3116</v>
      </c>
      <c r="E150" s="219" t="s">
        <v>28</v>
      </c>
      <c r="F150" s="131">
        <v>2850</v>
      </c>
      <c r="G150" s="219" t="s">
        <v>28</v>
      </c>
      <c r="H150" s="131">
        <v>3006</v>
      </c>
      <c r="I150" s="219" t="s">
        <v>28</v>
      </c>
      <c r="J150" s="131">
        <v>2420</v>
      </c>
      <c r="K150" s="219" t="s">
        <v>28</v>
      </c>
      <c r="L150" s="131">
        <v>2540</v>
      </c>
      <c r="M150" s="219" t="s">
        <v>28</v>
      </c>
      <c r="N150" s="131">
        <v>2380</v>
      </c>
      <c r="O150" s="219" t="s">
        <v>28</v>
      </c>
      <c r="P150" s="131">
        <v>2500</v>
      </c>
      <c r="Q150" s="219" t="s">
        <v>28</v>
      </c>
      <c r="R150" s="131">
        <v>2605</v>
      </c>
      <c r="S150" s="219" t="s">
        <v>28</v>
      </c>
      <c r="T150" s="20">
        <v>2600</v>
      </c>
      <c r="U150" s="219" t="s">
        <v>28</v>
      </c>
      <c r="V150" s="20">
        <v>2650</v>
      </c>
      <c r="W150" s="219" t="s">
        <v>28</v>
      </c>
      <c r="X150" s="20">
        <v>2720</v>
      </c>
      <c r="Y150" s="219" t="s">
        <v>28</v>
      </c>
      <c r="Z150" s="20">
        <v>2555</v>
      </c>
      <c r="AA150" s="219" t="s">
        <v>67</v>
      </c>
    </row>
    <row r="151" spans="1:27" x14ac:dyDescent="0.25">
      <c r="C151" s="228"/>
      <c r="D151" s="130">
        <v>31</v>
      </c>
      <c r="E151" s="219"/>
      <c r="F151" s="130">
        <v>29</v>
      </c>
      <c r="G151" s="219"/>
      <c r="H151" s="130">
        <v>31</v>
      </c>
      <c r="I151" s="219"/>
      <c r="J151" s="130">
        <v>30</v>
      </c>
      <c r="K151" s="219"/>
      <c r="L151" s="130">
        <v>31</v>
      </c>
      <c r="M151" s="219"/>
      <c r="N151" s="130">
        <v>30</v>
      </c>
      <c r="O151" s="219"/>
      <c r="P151" s="130">
        <v>31</v>
      </c>
      <c r="Q151" s="219"/>
      <c r="R151" s="130">
        <v>31</v>
      </c>
      <c r="S151" s="219"/>
      <c r="T151" s="132">
        <v>30</v>
      </c>
      <c r="U151" s="219"/>
      <c r="V151" s="132">
        <v>31</v>
      </c>
      <c r="W151" s="219"/>
      <c r="X151" s="132">
        <v>30</v>
      </c>
      <c r="Y151" s="219"/>
      <c r="Z151" s="132">
        <v>31</v>
      </c>
      <c r="AA151" s="219"/>
    </row>
    <row r="152" spans="1:27" x14ac:dyDescent="0.25">
      <c r="C152" s="136"/>
      <c r="D152" s="130"/>
      <c r="E152" s="132"/>
      <c r="F152" s="130"/>
      <c r="G152" s="132"/>
      <c r="H152" s="130"/>
      <c r="I152" s="132"/>
      <c r="J152" s="130"/>
      <c r="K152" s="132"/>
      <c r="L152" s="130"/>
      <c r="M152" s="132"/>
      <c r="N152" s="130"/>
      <c r="O152" s="132"/>
      <c r="P152" s="130"/>
      <c r="Q152" s="132"/>
      <c r="R152" s="130"/>
      <c r="S152" s="132"/>
      <c r="T152" s="132"/>
      <c r="U152" s="132"/>
      <c r="V152" s="132"/>
      <c r="W152" s="132"/>
      <c r="X152" s="132"/>
      <c r="Y152" s="132"/>
      <c r="Z152" s="132"/>
      <c r="AA152" s="132"/>
    </row>
    <row r="153" spans="1:27" x14ac:dyDescent="0.25">
      <c r="C153" s="21" t="s">
        <v>64</v>
      </c>
      <c r="D153" s="132">
        <v>100.51600000000001</v>
      </c>
      <c r="E153" s="130" t="s">
        <v>28</v>
      </c>
      <c r="F153" s="59">
        <v>98.275999999999996</v>
      </c>
      <c r="G153" s="18" t="s">
        <v>28</v>
      </c>
      <c r="H153" s="59">
        <v>96.968000000000004</v>
      </c>
      <c r="I153" s="18" t="s">
        <v>28</v>
      </c>
      <c r="J153" s="22">
        <v>80.667000000000002</v>
      </c>
      <c r="K153" t="s">
        <v>28</v>
      </c>
      <c r="L153" s="151">
        <v>81.935000000000002</v>
      </c>
      <c r="M153" t="s">
        <v>28</v>
      </c>
      <c r="N153" s="130">
        <v>79.332999999999998</v>
      </c>
      <c r="O153" t="s">
        <v>28</v>
      </c>
      <c r="P153" s="130">
        <v>80.644999999999996</v>
      </c>
      <c r="Q153" t="s">
        <v>28</v>
      </c>
      <c r="R153" s="130">
        <v>84.031999999999996</v>
      </c>
      <c r="S153" t="s">
        <v>28</v>
      </c>
      <c r="T153" s="130">
        <v>86.667000000000002</v>
      </c>
      <c r="U153" t="s">
        <v>28</v>
      </c>
      <c r="V153" s="151">
        <v>85.483999999999995</v>
      </c>
      <c r="W153" t="s">
        <v>28</v>
      </c>
      <c r="X153" s="130">
        <v>90.667000000000002</v>
      </c>
      <c r="Y153" t="s">
        <v>28</v>
      </c>
      <c r="Z153" s="130">
        <v>82.418999999999997</v>
      </c>
      <c r="AA153" s="18" t="s">
        <v>67</v>
      </c>
    </row>
    <row r="154" spans="1:27" ht="15" customHeight="1" x14ac:dyDescent="0.25">
      <c r="C154" s="136"/>
      <c r="D154" s="130"/>
      <c r="E154" s="132"/>
      <c r="F154" s="130"/>
      <c r="G154" s="132"/>
      <c r="H154" s="130"/>
      <c r="I154" s="132"/>
      <c r="J154" s="130"/>
      <c r="K154" s="132"/>
      <c r="L154" s="130"/>
      <c r="M154" s="132"/>
      <c r="N154" s="130"/>
      <c r="O154" s="132"/>
      <c r="P154" s="130"/>
      <c r="Q154" s="132"/>
      <c r="R154" s="130"/>
      <c r="S154" s="132"/>
      <c r="T154" s="132"/>
      <c r="U154" s="132"/>
      <c r="V154" s="132"/>
      <c r="W154" s="132"/>
      <c r="X154" s="132"/>
      <c r="Y154" s="132"/>
      <c r="Z154" s="132"/>
      <c r="AA154" s="18"/>
    </row>
    <row r="155" spans="1:27" ht="15" customHeight="1" x14ac:dyDescent="0.25">
      <c r="C155" s="136"/>
      <c r="D155" s="130"/>
      <c r="E155" s="132"/>
      <c r="F155" s="130"/>
      <c r="G155" s="132"/>
      <c r="H155" s="130"/>
      <c r="I155" s="132"/>
      <c r="J155" s="130"/>
      <c r="K155" s="132"/>
      <c r="L155" s="130"/>
      <c r="M155" s="132"/>
      <c r="N155" s="130"/>
      <c r="O155" s="132"/>
      <c r="P155" s="130"/>
      <c r="Q155" s="132"/>
      <c r="R155" s="130"/>
      <c r="S155" s="132"/>
      <c r="T155" s="132"/>
      <c r="U155" s="132"/>
      <c r="V155" s="129" t="s">
        <v>22</v>
      </c>
      <c r="W155" s="132"/>
      <c r="X155" s="132" t="s">
        <v>236</v>
      </c>
      <c r="Y155" s="132"/>
      <c r="Z155" s="132"/>
      <c r="AA155" s="18"/>
    </row>
    <row r="156" spans="1:27" x14ac:dyDescent="0.25">
      <c r="C156" s="214" t="s">
        <v>229</v>
      </c>
      <c r="D156" s="223" t="s">
        <v>237</v>
      </c>
      <c r="E156" s="224"/>
      <c r="F156" s="218" t="s">
        <v>82</v>
      </c>
      <c r="G156" s="217" t="s">
        <v>22</v>
      </c>
      <c r="H156" s="225">
        <v>6.3100000000000003E-2</v>
      </c>
      <c r="I156" s="132"/>
      <c r="J156" s="130"/>
      <c r="K156" s="132"/>
      <c r="L156" s="130"/>
      <c r="M156" s="132"/>
      <c r="N156" s="130"/>
      <c r="O156" s="132"/>
      <c r="P156" s="130"/>
      <c r="Q156" s="132"/>
      <c r="R156" s="130"/>
      <c r="S156" s="132"/>
      <c r="T156" s="132"/>
      <c r="U156" s="132"/>
      <c r="V156" s="132"/>
      <c r="W156" s="132"/>
      <c r="X156" s="132"/>
      <c r="Y156" s="132"/>
      <c r="Z156" s="132"/>
      <c r="AA156" s="18"/>
    </row>
    <row r="157" spans="1:27" x14ac:dyDescent="0.25">
      <c r="C157" s="214"/>
      <c r="D157" s="226">
        <v>34105</v>
      </c>
      <c r="E157" s="226"/>
      <c r="F157" s="218"/>
      <c r="G157" s="217"/>
      <c r="H157" s="225"/>
      <c r="I157" s="132"/>
      <c r="J157" s="130"/>
      <c r="K157" s="132"/>
      <c r="L157" s="130"/>
      <c r="M157" s="132"/>
      <c r="N157" s="130"/>
      <c r="O157" s="132"/>
      <c r="P157" s="130"/>
      <c r="Q157" s="132"/>
      <c r="R157" s="130"/>
      <c r="S157" s="132"/>
      <c r="T157" s="132"/>
      <c r="U157" s="132"/>
      <c r="V157" s="132"/>
      <c r="W157" s="132"/>
      <c r="X157" s="132"/>
      <c r="Y157" s="132"/>
      <c r="Z157" s="132"/>
      <c r="AA157" s="18"/>
    </row>
    <row r="158" spans="1:27" ht="18" x14ac:dyDescent="0.35">
      <c r="A158" t="s">
        <v>143</v>
      </c>
      <c r="B158" t="s">
        <v>246</v>
      </c>
      <c r="C158" s="133"/>
      <c r="D158" s="35"/>
      <c r="E158" s="35"/>
      <c r="F158" s="135"/>
      <c r="G158" s="135"/>
      <c r="H158" s="135"/>
      <c r="I158" s="135"/>
      <c r="J158" s="25"/>
      <c r="K158" s="25"/>
      <c r="L158" s="25"/>
      <c r="M158" s="25"/>
      <c r="N158" s="135"/>
      <c r="O158" s="135"/>
      <c r="P158" s="135"/>
      <c r="Q158" s="135"/>
      <c r="R158" s="138"/>
      <c r="S158" s="138"/>
      <c r="T158" s="138"/>
      <c r="U158" s="138"/>
      <c r="V158" s="31"/>
    </row>
    <row r="159" spans="1:27" ht="18" x14ac:dyDescent="0.35">
      <c r="C159" s="214" t="s">
        <v>238</v>
      </c>
      <c r="D159" s="34" t="s">
        <v>239</v>
      </c>
      <c r="E159" s="215" t="s">
        <v>240</v>
      </c>
      <c r="F159" s="215"/>
      <c r="G159" s="216">
        <v>6.31</v>
      </c>
      <c r="H159" s="216"/>
      <c r="I159" s="217" t="s">
        <v>93</v>
      </c>
      <c r="J159" s="218">
        <v>31942</v>
      </c>
      <c r="K159" s="217" t="s">
        <v>22</v>
      </c>
      <c r="L159" s="215" t="s">
        <v>243</v>
      </c>
      <c r="M159" s="215"/>
      <c r="N159" s="215"/>
      <c r="O159" s="135"/>
      <c r="P159" s="135"/>
      <c r="Q159" s="135"/>
      <c r="R159" s="138"/>
      <c r="S159" s="138"/>
      <c r="T159" s="138"/>
      <c r="U159" s="138"/>
      <c r="V159" s="31"/>
    </row>
    <row r="160" spans="1:27" ht="15.75" x14ac:dyDescent="0.25">
      <c r="C160" s="214"/>
      <c r="D160" s="29">
        <v>100</v>
      </c>
      <c r="E160" s="215"/>
      <c r="F160" s="215"/>
      <c r="G160" s="218">
        <v>100</v>
      </c>
      <c r="H160" s="218"/>
      <c r="I160" s="217"/>
      <c r="J160" s="218"/>
      <c r="K160" s="217"/>
      <c r="L160" s="215"/>
      <c r="M160" s="215"/>
      <c r="N160" s="215"/>
      <c r="O160" s="135"/>
      <c r="P160" s="135"/>
      <c r="Q160" s="135"/>
      <c r="R160" s="138"/>
      <c r="S160" s="138"/>
      <c r="T160" s="138"/>
      <c r="U160" s="138"/>
      <c r="V160" s="31"/>
    </row>
    <row r="161" spans="2:27" ht="18.75" x14ac:dyDescent="0.25">
      <c r="B161" t="s">
        <v>77</v>
      </c>
      <c r="C161" s="119" t="s">
        <v>241</v>
      </c>
      <c r="D161" s="157" t="s">
        <v>242</v>
      </c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</row>
    <row r="162" spans="2:27" ht="15.75" x14ac:dyDescent="0.25">
      <c r="C162" s="24"/>
      <c r="D162" s="54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</row>
    <row r="164" spans="2:27" ht="15" customHeight="1" x14ac:dyDescent="0.3">
      <c r="B164" s="95" t="s">
        <v>223</v>
      </c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</row>
    <row r="165" spans="2:27" ht="15" customHeight="1" x14ac:dyDescent="0.35">
      <c r="B165" s="92" t="s">
        <v>292</v>
      </c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</row>
    <row r="166" spans="2:27" ht="18" x14ac:dyDescent="0.35">
      <c r="B166" s="94" t="s">
        <v>152</v>
      </c>
      <c r="C166" s="93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</row>
    <row r="167" spans="2:27" ht="18" x14ac:dyDescent="0.35">
      <c r="B167" s="94" t="s">
        <v>151</v>
      </c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</row>
    <row r="168" spans="2:27" ht="18.75" x14ac:dyDescent="0.3">
      <c r="B168" s="90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</row>
    <row r="169" spans="2:27" ht="30" x14ac:dyDescent="0.25">
      <c r="B169" s="4" t="s">
        <v>26</v>
      </c>
      <c r="C169" s="11" t="s">
        <v>36</v>
      </c>
      <c r="D169" s="5" t="s">
        <v>1</v>
      </c>
      <c r="E169" s="5"/>
      <c r="F169" s="5" t="s">
        <v>2</v>
      </c>
      <c r="G169" s="5"/>
      <c r="H169" s="5" t="s">
        <v>3</v>
      </c>
      <c r="I169" s="5"/>
      <c r="J169" s="5" t="s">
        <v>4</v>
      </c>
      <c r="K169" s="5"/>
      <c r="L169" s="5" t="s">
        <v>5</v>
      </c>
      <c r="M169" s="5"/>
      <c r="N169" s="5" t="s">
        <v>6</v>
      </c>
      <c r="O169" s="5"/>
      <c r="P169" s="5" t="s">
        <v>7</v>
      </c>
      <c r="Q169" s="5"/>
      <c r="R169" s="5" t="s">
        <v>8</v>
      </c>
      <c r="S169" s="5"/>
      <c r="T169" s="5" t="s">
        <v>9</v>
      </c>
      <c r="U169" s="5"/>
      <c r="V169" s="5" t="s">
        <v>10</v>
      </c>
      <c r="W169" s="5"/>
      <c r="X169" s="5" t="s">
        <v>11</v>
      </c>
      <c r="Y169" s="5"/>
      <c r="Z169" s="5" t="s">
        <v>12</v>
      </c>
      <c r="AA169" s="5" t="s">
        <v>13</v>
      </c>
    </row>
    <row r="170" spans="2:27" x14ac:dyDescent="0.25">
      <c r="B170" s="254" t="s">
        <v>156</v>
      </c>
      <c r="C170" s="255"/>
      <c r="D170" s="255"/>
      <c r="E170" s="255"/>
      <c r="F170" s="255"/>
      <c r="G170" s="255"/>
      <c r="H170" s="255"/>
      <c r="I170" s="255"/>
      <c r="J170" s="255"/>
      <c r="K170" s="255"/>
      <c r="L170" s="255"/>
      <c r="M170" s="255"/>
      <c r="N170" s="255"/>
      <c r="O170" s="255"/>
      <c r="P170" s="255"/>
      <c r="Q170" s="255"/>
      <c r="R170" s="255"/>
      <c r="S170" s="255"/>
      <c r="T170" s="255"/>
      <c r="U170" s="255"/>
      <c r="V170" s="255"/>
      <c r="W170" s="255"/>
      <c r="X170" s="255"/>
      <c r="Y170" s="255"/>
      <c r="Z170" s="255"/>
      <c r="AA170" s="256"/>
    </row>
    <row r="171" spans="2:27" ht="51" x14ac:dyDescent="0.25">
      <c r="B171" s="257">
        <v>2019</v>
      </c>
      <c r="C171" s="41" t="s">
        <v>332</v>
      </c>
      <c r="D171" s="73">
        <v>68</v>
      </c>
      <c r="E171" s="3"/>
      <c r="F171" s="73">
        <v>55</v>
      </c>
      <c r="G171" s="3"/>
      <c r="H171" s="73">
        <v>60</v>
      </c>
      <c r="I171" s="3"/>
      <c r="J171" s="73">
        <v>36</v>
      </c>
      <c r="K171" s="3"/>
      <c r="L171" s="73">
        <v>70</v>
      </c>
      <c r="M171" s="3"/>
      <c r="N171" s="73">
        <v>65</v>
      </c>
      <c r="O171" s="3"/>
      <c r="P171" s="73">
        <v>72</v>
      </c>
      <c r="Q171" s="3"/>
      <c r="R171" s="73">
        <v>52</v>
      </c>
      <c r="S171" s="3"/>
      <c r="T171" s="73">
        <v>64</v>
      </c>
      <c r="U171" s="3"/>
      <c r="V171" s="73">
        <v>68</v>
      </c>
      <c r="W171" s="3"/>
      <c r="X171" s="73">
        <v>65</v>
      </c>
      <c r="Y171" s="3"/>
      <c r="Z171" s="73">
        <v>70</v>
      </c>
      <c r="AA171" s="3">
        <f>SUM(D171:Z171)</f>
        <v>745</v>
      </c>
    </row>
    <row r="172" spans="2:27" ht="38.25" x14ac:dyDescent="0.25">
      <c r="B172" s="258"/>
      <c r="C172" s="204" t="s">
        <v>335</v>
      </c>
      <c r="D172" s="73">
        <v>31</v>
      </c>
      <c r="E172" s="3"/>
      <c r="F172" s="73">
        <v>28</v>
      </c>
      <c r="G172" s="3"/>
      <c r="H172" s="73">
        <v>31</v>
      </c>
      <c r="I172" s="3"/>
      <c r="J172" s="73">
        <v>15</v>
      </c>
      <c r="K172" s="3"/>
      <c r="L172" s="73">
        <v>31</v>
      </c>
      <c r="M172" s="3"/>
      <c r="N172" s="73">
        <v>30</v>
      </c>
      <c r="O172" s="3"/>
      <c r="P172" s="73">
        <v>31</v>
      </c>
      <c r="Q172" s="3"/>
      <c r="R172" s="73">
        <v>20</v>
      </c>
      <c r="S172" s="3"/>
      <c r="T172" s="73">
        <v>30</v>
      </c>
      <c r="U172" s="3"/>
      <c r="V172" s="73">
        <v>31</v>
      </c>
      <c r="W172" s="3"/>
      <c r="X172" s="73">
        <v>30</v>
      </c>
      <c r="Y172" s="3"/>
      <c r="Z172" s="73">
        <v>31</v>
      </c>
      <c r="AA172" s="3">
        <f>SUM(D172:Z172)</f>
        <v>339</v>
      </c>
    </row>
    <row r="173" spans="2:27" ht="30" customHeight="1" x14ac:dyDescent="0.25">
      <c r="B173" s="259"/>
      <c r="C173" s="232" t="s">
        <v>120</v>
      </c>
      <c r="D173" s="233"/>
      <c r="E173" s="233"/>
      <c r="F173" s="233"/>
      <c r="G173" s="233"/>
      <c r="H173" s="233"/>
      <c r="I173" s="233"/>
      <c r="J173" s="233"/>
      <c r="K173" s="233"/>
      <c r="L173" s="233"/>
      <c r="M173" s="233"/>
      <c r="N173" s="233"/>
      <c r="O173" s="233"/>
      <c r="P173" s="233"/>
      <c r="Q173" s="233"/>
      <c r="R173" s="233"/>
      <c r="S173" s="233"/>
      <c r="T173" s="233"/>
      <c r="U173" s="233"/>
      <c r="V173" s="233"/>
      <c r="W173" s="233"/>
      <c r="X173" s="233"/>
      <c r="Y173" s="233"/>
      <c r="Z173" s="234"/>
      <c r="AA173" s="79">
        <f>(D171/D172+F171/F172+H171/H172+J171/J172+L171/L172+N171/N172+P171/P172+R171/R172+T171/T172+V171/V172+X171/X172+Z171/Z172)/12*E196*AA172</f>
        <v>751.23085637480801</v>
      </c>
    </row>
    <row r="174" spans="2:27" ht="51" x14ac:dyDescent="0.25">
      <c r="B174" s="229">
        <v>2020</v>
      </c>
      <c r="C174" s="41" t="s">
        <v>332</v>
      </c>
      <c r="D174" s="73">
        <v>48</v>
      </c>
      <c r="E174" s="3"/>
      <c r="F174" s="73">
        <v>60</v>
      </c>
      <c r="G174" s="3"/>
      <c r="H174" s="73">
        <v>58</v>
      </c>
      <c r="I174" s="3"/>
      <c r="J174" s="73">
        <v>35</v>
      </c>
      <c r="K174" s="3"/>
      <c r="L174" s="73">
        <v>69</v>
      </c>
      <c r="M174" s="3"/>
      <c r="N174" s="73">
        <v>62</v>
      </c>
      <c r="O174" s="3"/>
      <c r="P174" s="73">
        <v>71</v>
      </c>
      <c r="Q174" s="3"/>
      <c r="R174" s="73">
        <v>70</v>
      </c>
      <c r="S174" s="3"/>
      <c r="T174" s="73">
        <v>65</v>
      </c>
      <c r="U174" s="3"/>
      <c r="V174" s="73">
        <v>67</v>
      </c>
      <c r="W174" s="3"/>
      <c r="X174" s="73">
        <v>64</v>
      </c>
      <c r="Y174" s="3"/>
      <c r="Z174" s="73">
        <v>71</v>
      </c>
      <c r="AA174" s="3">
        <f t="shared" ref="AA174" si="9">SUM(D174:Z174)</f>
        <v>740</v>
      </c>
    </row>
    <row r="175" spans="2:27" ht="38.25" x14ac:dyDescent="0.25">
      <c r="B175" s="230"/>
      <c r="C175" s="204" t="s">
        <v>335</v>
      </c>
      <c r="D175" s="73">
        <v>26</v>
      </c>
      <c r="E175" s="3"/>
      <c r="F175" s="73">
        <v>29</v>
      </c>
      <c r="G175" s="3"/>
      <c r="H175" s="73">
        <v>31</v>
      </c>
      <c r="I175" s="3"/>
      <c r="J175" s="73">
        <v>15</v>
      </c>
      <c r="K175" s="3"/>
      <c r="L175" s="73">
        <v>31</v>
      </c>
      <c r="M175" s="3"/>
      <c r="N175" s="73">
        <v>30</v>
      </c>
      <c r="O175" s="3"/>
      <c r="P175" s="73">
        <v>31</v>
      </c>
      <c r="Q175" s="3"/>
      <c r="R175" s="73">
        <v>31</v>
      </c>
      <c r="S175" s="3"/>
      <c r="T175" s="73">
        <v>30</v>
      </c>
      <c r="U175" s="3"/>
      <c r="V175" s="73">
        <v>31</v>
      </c>
      <c r="W175" s="3"/>
      <c r="X175" s="73">
        <v>30</v>
      </c>
      <c r="Y175" s="3"/>
      <c r="Z175" s="73">
        <v>31</v>
      </c>
      <c r="AA175" s="3">
        <f>SUM(D175:Z175)</f>
        <v>346</v>
      </c>
    </row>
    <row r="176" spans="2:27" ht="24" customHeight="1" x14ac:dyDescent="0.25">
      <c r="B176" s="231"/>
      <c r="C176" s="232" t="s">
        <v>120</v>
      </c>
      <c r="D176" s="233"/>
      <c r="E176" s="233"/>
      <c r="F176" s="233"/>
      <c r="G176" s="233"/>
      <c r="H176" s="233"/>
      <c r="I176" s="233"/>
      <c r="J176" s="233"/>
      <c r="K176" s="233"/>
      <c r="L176" s="233"/>
      <c r="M176" s="233"/>
      <c r="N176" s="233"/>
      <c r="O176" s="233"/>
      <c r="P176" s="233"/>
      <c r="Q176" s="233"/>
      <c r="R176" s="233"/>
      <c r="S176" s="233"/>
      <c r="T176" s="233"/>
      <c r="U176" s="233"/>
      <c r="V176" s="233"/>
      <c r="W176" s="233"/>
      <c r="X176" s="233"/>
      <c r="Y176" s="233"/>
      <c r="Z176" s="234"/>
      <c r="AA176" s="79">
        <f>(D174/D175+F174/F175+H174/H175+J174/J175+L174/L175+N174/N175+P174/P175+R174/R175+T174/T175+V174/V175+X174/X175+Z174/Z175)/12*E196*AA175</f>
        <v>741.35959755854083</v>
      </c>
    </row>
    <row r="177" spans="1:27" ht="51" x14ac:dyDescent="0.25">
      <c r="B177" s="229">
        <v>2021</v>
      </c>
      <c r="C177" s="41" t="s">
        <v>332</v>
      </c>
      <c r="D177" s="73">
        <v>72</v>
      </c>
      <c r="E177" s="3"/>
      <c r="F177" s="73">
        <v>57</v>
      </c>
      <c r="G177" s="3"/>
      <c r="H177" s="73">
        <v>65</v>
      </c>
      <c r="I177" s="3"/>
      <c r="J177" s="73">
        <v>30</v>
      </c>
      <c r="K177" s="3"/>
      <c r="L177" s="73">
        <v>63</v>
      </c>
      <c r="M177" s="3"/>
      <c r="N177" s="73">
        <v>45</v>
      </c>
      <c r="O177" s="3"/>
      <c r="P177" s="73">
        <v>70</v>
      </c>
      <c r="Q177" s="3"/>
      <c r="R177" s="73">
        <v>70</v>
      </c>
      <c r="S177" s="3"/>
      <c r="T177" s="73">
        <v>66</v>
      </c>
      <c r="U177" s="3"/>
      <c r="V177" s="73">
        <v>58</v>
      </c>
      <c r="W177" s="3"/>
      <c r="X177" s="73">
        <v>67</v>
      </c>
      <c r="Y177" s="3"/>
      <c r="Z177" s="73">
        <v>74</v>
      </c>
      <c r="AA177" s="3">
        <f t="shared" ref="AA177" si="10">SUM(D177:Z177)</f>
        <v>737</v>
      </c>
    </row>
    <row r="178" spans="1:27" ht="38.25" x14ac:dyDescent="0.25">
      <c r="B178" s="230"/>
      <c r="C178" s="204" t="s">
        <v>335</v>
      </c>
      <c r="D178" s="73">
        <v>31</v>
      </c>
      <c r="E178" s="3"/>
      <c r="F178" s="73">
        <v>28</v>
      </c>
      <c r="G178" s="3"/>
      <c r="H178" s="73">
        <v>31</v>
      </c>
      <c r="I178" s="3"/>
      <c r="J178" s="73">
        <v>15</v>
      </c>
      <c r="K178" s="3"/>
      <c r="L178" s="73">
        <v>31</v>
      </c>
      <c r="M178" s="3"/>
      <c r="N178" s="73">
        <v>20</v>
      </c>
      <c r="O178" s="3"/>
      <c r="P178" s="73">
        <v>31</v>
      </c>
      <c r="Q178" s="3"/>
      <c r="R178" s="73">
        <v>31</v>
      </c>
      <c r="S178" s="3"/>
      <c r="T178" s="73">
        <v>30</v>
      </c>
      <c r="U178" s="3"/>
      <c r="V178" s="73">
        <v>31</v>
      </c>
      <c r="W178" s="3"/>
      <c r="X178" s="73">
        <v>30</v>
      </c>
      <c r="Y178" s="3"/>
      <c r="Z178" s="73">
        <v>31</v>
      </c>
      <c r="AA178" s="3">
        <f>SUM(D178:Z178)</f>
        <v>340</v>
      </c>
    </row>
    <row r="179" spans="1:27" ht="30" customHeight="1" x14ac:dyDescent="0.25">
      <c r="B179" s="231"/>
      <c r="C179" s="232" t="s">
        <v>120</v>
      </c>
      <c r="D179" s="233"/>
      <c r="E179" s="233"/>
      <c r="F179" s="233"/>
      <c r="G179" s="233"/>
      <c r="H179" s="233"/>
      <c r="I179" s="233"/>
      <c r="J179" s="233"/>
      <c r="K179" s="233"/>
      <c r="L179" s="233"/>
      <c r="M179" s="233"/>
      <c r="N179" s="233"/>
      <c r="O179" s="233"/>
      <c r="P179" s="233"/>
      <c r="Q179" s="233"/>
      <c r="R179" s="233"/>
      <c r="S179" s="233"/>
      <c r="T179" s="233"/>
      <c r="U179" s="233"/>
      <c r="V179" s="233"/>
      <c r="W179" s="233"/>
      <c r="X179" s="233"/>
      <c r="Y179" s="233"/>
      <c r="Z179" s="234"/>
      <c r="AA179" s="78">
        <f>(D177/D178+F177/F178+H177/H178+J177/J178+L177/L178+N177/N178+P177/P178+R177/R178+T177/T178+V177/V178+X177/X178+Z177/Z178)/12*E196*AA178</f>
        <v>735.10419866871484</v>
      </c>
    </row>
    <row r="180" spans="1:27" ht="23.25" customHeight="1" x14ac:dyDescent="0.25">
      <c r="B180" s="211" t="s">
        <v>306</v>
      </c>
      <c r="C180" s="212"/>
      <c r="D180" s="212"/>
      <c r="E180" s="212"/>
      <c r="F180" s="212"/>
      <c r="G180" s="212"/>
      <c r="H180" s="212"/>
      <c r="I180" s="212"/>
      <c r="J180" s="212"/>
      <c r="K180" s="212"/>
      <c r="L180" s="212"/>
      <c r="M180" s="212"/>
      <c r="N180" s="212"/>
      <c r="O180" s="212"/>
      <c r="P180" s="212"/>
      <c r="Q180" s="212"/>
      <c r="R180" s="212"/>
      <c r="S180" s="212"/>
      <c r="T180" s="212"/>
      <c r="U180" s="212"/>
      <c r="V180" s="212"/>
      <c r="W180" s="212"/>
      <c r="X180" s="212"/>
      <c r="Y180" s="212"/>
      <c r="Z180" s="212"/>
      <c r="AA180" s="78">
        <f>(AA173+AA176+AA179)/3</f>
        <v>742.56488420068797</v>
      </c>
    </row>
    <row r="181" spans="1:27" ht="18.75" customHeight="1" x14ac:dyDescent="0.25">
      <c r="B181" s="211" t="s">
        <v>307</v>
      </c>
      <c r="C181" s="212"/>
      <c r="D181" s="212"/>
      <c r="E181" s="212"/>
      <c r="F181" s="212"/>
      <c r="G181" s="212"/>
      <c r="H181" s="212"/>
      <c r="I181" s="212"/>
      <c r="J181" s="212"/>
      <c r="K181" s="212"/>
      <c r="L181" s="212"/>
      <c r="M181" s="212"/>
      <c r="N181" s="212"/>
      <c r="O181" s="212"/>
      <c r="P181" s="212"/>
      <c r="Q181" s="212"/>
      <c r="R181" s="212"/>
      <c r="S181" s="212"/>
      <c r="T181" s="212"/>
      <c r="U181" s="212"/>
      <c r="V181" s="212"/>
      <c r="W181" s="212"/>
      <c r="X181" s="212"/>
      <c r="Y181" s="212"/>
      <c r="Z181" s="212"/>
      <c r="AA181" s="191">
        <f>AA180*1.163</f>
        <v>863.60296032540009</v>
      </c>
    </row>
    <row r="182" spans="1:27" x14ac:dyDescent="0.25">
      <c r="A182" s="60"/>
      <c r="B182" s="286" t="s">
        <v>157</v>
      </c>
      <c r="C182" s="287"/>
      <c r="D182" s="287"/>
      <c r="E182" s="287"/>
      <c r="F182" s="287"/>
      <c r="G182" s="287"/>
      <c r="H182" s="287"/>
      <c r="I182" s="287"/>
      <c r="J182" s="287"/>
      <c r="K182" s="287"/>
      <c r="L182" s="287"/>
      <c r="M182" s="287"/>
      <c r="N182" s="287"/>
      <c r="O182" s="287"/>
      <c r="P182" s="287"/>
      <c r="Q182" s="287"/>
      <c r="R182" s="287"/>
      <c r="S182" s="287"/>
      <c r="T182" s="287"/>
      <c r="U182" s="287"/>
      <c r="V182" s="287"/>
      <c r="W182" s="287"/>
      <c r="X182" s="287"/>
      <c r="Y182" s="287"/>
      <c r="Z182" s="287"/>
      <c r="AA182" s="288"/>
    </row>
    <row r="183" spans="1:27" ht="51" x14ac:dyDescent="0.25">
      <c r="B183" s="282">
        <v>2024</v>
      </c>
      <c r="C183" s="41" t="s">
        <v>332</v>
      </c>
      <c r="D183" s="73">
        <v>67</v>
      </c>
      <c r="E183" s="3"/>
      <c r="F183" s="73">
        <v>56</v>
      </c>
      <c r="G183" s="3"/>
      <c r="H183" s="73">
        <v>61</v>
      </c>
      <c r="I183" s="3"/>
      <c r="J183" s="73">
        <v>32</v>
      </c>
      <c r="K183" s="3"/>
      <c r="L183" s="73">
        <v>50</v>
      </c>
      <c r="M183" s="3"/>
      <c r="N183" s="73">
        <v>63</v>
      </c>
      <c r="O183" s="3"/>
      <c r="P183" s="73">
        <v>70</v>
      </c>
      <c r="Q183" s="3"/>
      <c r="R183" s="73">
        <v>63</v>
      </c>
      <c r="S183" s="3"/>
      <c r="T183" s="73">
        <v>65</v>
      </c>
      <c r="U183" s="3"/>
      <c r="V183" s="73">
        <v>62</v>
      </c>
      <c r="W183" s="3"/>
      <c r="X183" s="73">
        <v>64</v>
      </c>
      <c r="Y183" s="3"/>
      <c r="Z183" s="73">
        <v>71</v>
      </c>
      <c r="AA183" s="3">
        <f>SUM(D183:Z183)</f>
        <v>724</v>
      </c>
    </row>
    <row r="184" spans="1:27" ht="38.25" x14ac:dyDescent="0.25">
      <c r="B184" s="282"/>
      <c r="C184" s="204" t="s">
        <v>335</v>
      </c>
      <c r="D184" s="73">
        <v>31</v>
      </c>
      <c r="E184" s="3"/>
      <c r="F184" s="73">
        <v>29</v>
      </c>
      <c r="G184" s="3"/>
      <c r="H184" s="73">
        <v>31</v>
      </c>
      <c r="I184" s="3"/>
      <c r="J184" s="73">
        <v>15</v>
      </c>
      <c r="K184" s="3"/>
      <c r="L184" s="73">
        <v>25</v>
      </c>
      <c r="M184" s="3"/>
      <c r="N184" s="73">
        <v>30</v>
      </c>
      <c r="O184" s="3"/>
      <c r="P184" s="73">
        <v>31</v>
      </c>
      <c r="Q184" s="3"/>
      <c r="R184" s="73">
        <v>31</v>
      </c>
      <c r="S184" s="3"/>
      <c r="T184" s="73">
        <v>30</v>
      </c>
      <c r="U184" s="3"/>
      <c r="V184" s="73">
        <v>31</v>
      </c>
      <c r="W184" s="3"/>
      <c r="X184" s="73">
        <v>30</v>
      </c>
      <c r="Y184" s="3"/>
      <c r="Z184" s="73">
        <v>31</v>
      </c>
      <c r="AA184" s="3">
        <f>SUM(D184:Z184)</f>
        <v>345</v>
      </c>
    </row>
    <row r="185" spans="1:27" x14ac:dyDescent="0.25">
      <c r="B185" s="282"/>
      <c r="C185" s="232" t="s">
        <v>313</v>
      </c>
      <c r="D185" s="233"/>
      <c r="E185" s="233"/>
      <c r="F185" s="233"/>
      <c r="G185" s="233"/>
      <c r="H185" s="233"/>
      <c r="I185" s="233"/>
      <c r="J185" s="233"/>
      <c r="K185" s="233"/>
      <c r="L185" s="233"/>
      <c r="M185" s="233"/>
      <c r="N185" s="233"/>
      <c r="O185" s="233"/>
      <c r="P185" s="233"/>
      <c r="Q185" s="233"/>
      <c r="R185" s="233"/>
      <c r="S185" s="233"/>
      <c r="T185" s="233"/>
      <c r="U185" s="233"/>
      <c r="V185" s="233"/>
      <c r="W185" s="233"/>
      <c r="X185" s="233"/>
      <c r="Y185" s="233"/>
      <c r="Z185" s="234"/>
      <c r="AA185" s="78">
        <f>(D183/D184+F183/F184+H183/H184+J183/J184+L183/L184+N183/N184+P183/P184+R183/R184+T183/T184+V183/V184+X183/X184+Z183/Z184)/12*E196*AA184</f>
        <v>723.75380051909531</v>
      </c>
    </row>
    <row r="186" spans="1:27" ht="18" x14ac:dyDescent="0.35">
      <c r="B186" s="244" t="s">
        <v>314</v>
      </c>
      <c r="C186" s="245"/>
      <c r="D186" s="245"/>
      <c r="E186" s="245"/>
      <c r="F186" s="245"/>
      <c r="G186" s="245"/>
      <c r="H186" s="245"/>
      <c r="I186" s="245"/>
      <c r="J186" s="245"/>
      <c r="K186" s="245"/>
      <c r="L186" s="245"/>
      <c r="M186" s="245"/>
      <c r="N186" s="245"/>
      <c r="O186" s="245"/>
      <c r="P186" s="245"/>
      <c r="Q186" s="245"/>
      <c r="R186" s="245"/>
      <c r="S186" s="245"/>
      <c r="T186" s="245"/>
      <c r="U186" s="245"/>
      <c r="V186" s="245"/>
      <c r="W186" s="245"/>
      <c r="X186" s="245"/>
      <c r="Y186" s="245"/>
      <c r="Z186" s="246"/>
      <c r="AA186" s="79">
        <f>(AA180-AA185)/AA180*100</f>
        <v>2.5332579121138079</v>
      </c>
    </row>
    <row r="187" spans="1:27" ht="18" x14ac:dyDescent="0.35">
      <c r="B187" s="244" t="s">
        <v>315</v>
      </c>
      <c r="C187" s="245"/>
      <c r="D187" s="245"/>
      <c r="E187" s="245"/>
      <c r="F187" s="245"/>
      <c r="G187" s="245"/>
      <c r="H187" s="245"/>
      <c r="I187" s="245"/>
      <c r="J187" s="245"/>
      <c r="K187" s="245"/>
      <c r="L187" s="245"/>
      <c r="M187" s="245"/>
      <c r="N187" s="245"/>
      <c r="O187" s="245"/>
      <c r="P187" s="245"/>
      <c r="Q187" s="245"/>
      <c r="R187" s="245"/>
      <c r="S187" s="245"/>
      <c r="T187" s="245"/>
      <c r="U187" s="245"/>
      <c r="V187" s="245"/>
      <c r="W187" s="245"/>
      <c r="X187" s="245"/>
      <c r="Y187" s="245"/>
      <c r="Z187" s="246"/>
      <c r="AA187" s="79">
        <f>AA186/100*AA183</f>
        <v>18.340787283703971</v>
      </c>
    </row>
    <row r="188" spans="1:27" ht="18" x14ac:dyDescent="0.35">
      <c r="B188" s="244" t="s">
        <v>364</v>
      </c>
      <c r="C188" s="245"/>
      <c r="D188" s="245"/>
      <c r="E188" s="245"/>
      <c r="F188" s="245"/>
      <c r="G188" s="245"/>
      <c r="H188" s="245"/>
      <c r="I188" s="245"/>
      <c r="J188" s="245"/>
      <c r="K188" s="245"/>
      <c r="L188" s="245"/>
      <c r="M188" s="245"/>
      <c r="N188" s="245"/>
      <c r="O188" s="245"/>
      <c r="P188" s="245"/>
      <c r="Q188" s="245"/>
      <c r="R188" s="245"/>
      <c r="S188" s="245"/>
      <c r="T188" s="245"/>
      <c r="U188" s="245"/>
      <c r="V188" s="245"/>
      <c r="W188" s="245"/>
      <c r="X188" s="245"/>
      <c r="Y188" s="245"/>
      <c r="Z188" s="246"/>
      <c r="AA188" s="79">
        <f>AA187*1.163</f>
        <v>21.330335610947721</v>
      </c>
    </row>
    <row r="190" spans="1:27" x14ac:dyDescent="0.25">
      <c r="B190" t="s">
        <v>116</v>
      </c>
    </row>
    <row r="191" spans="1:27" ht="15" customHeight="1" x14ac:dyDescent="0.35">
      <c r="B191" s="10"/>
      <c r="C191" s="228" t="s">
        <v>55</v>
      </c>
      <c r="D191" s="284"/>
      <c r="E191" s="220" t="s">
        <v>53</v>
      </c>
      <c r="F191" s="220"/>
      <c r="G191" s="219" t="s">
        <v>65</v>
      </c>
      <c r="H191" s="219" t="s">
        <v>54</v>
      </c>
      <c r="I191" s="14"/>
      <c r="J191" s="219"/>
      <c r="K191" s="14"/>
    </row>
    <row r="192" spans="1:27" ht="18" x14ac:dyDescent="0.35">
      <c r="C192" s="228"/>
      <c r="D192" s="241"/>
      <c r="E192" s="241" t="s">
        <v>52</v>
      </c>
      <c r="F192" s="241"/>
      <c r="G192" s="219"/>
      <c r="H192" s="219"/>
      <c r="I192" s="14"/>
      <c r="J192" s="219"/>
      <c r="K192" s="14"/>
    </row>
    <row r="193" spans="2:27" ht="18" x14ac:dyDescent="0.35">
      <c r="C193" s="50" t="s">
        <v>77</v>
      </c>
      <c r="D193" s="57" t="s">
        <v>53</v>
      </c>
      <c r="E193" s="52" t="s">
        <v>117</v>
      </c>
      <c r="F193" s="58" t="s">
        <v>118</v>
      </c>
      <c r="G193" s="58"/>
      <c r="H193" s="58"/>
      <c r="I193" s="58"/>
      <c r="J193" s="58"/>
      <c r="K193" s="58"/>
      <c r="L193" s="58"/>
      <c r="M193" s="58"/>
      <c r="N193" s="58"/>
    </row>
    <row r="194" spans="2:27" ht="18" x14ac:dyDescent="0.35">
      <c r="C194" s="50"/>
      <c r="D194" s="52" t="s">
        <v>52</v>
      </c>
      <c r="E194" s="52" t="s">
        <v>117</v>
      </c>
      <c r="F194" s="251" t="s">
        <v>247</v>
      </c>
      <c r="G194" s="251"/>
      <c r="H194" s="251"/>
      <c r="I194" s="251"/>
      <c r="J194" s="251"/>
      <c r="K194" s="251"/>
      <c r="L194" s="251"/>
      <c r="M194" s="251"/>
      <c r="N194" s="251"/>
      <c r="O194" s="251"/>
      <c r="P194" s="251"/>
      <c r="Q194" s="251"/>
      <c r="R194" s="251"/>
    </row>
    <row r="195" spans="2:27" x14ac:dyDescent="0.25">
      <c r="C195" s="50"/>
      <c r="D195" s="52" t="s">
        <v>15</v>
      </c>
      <c r="E195" s="52" t="s">
        <v>117</v>
      </c>
      <c r="F195" s="53" t="s">
        <v>119</v>
      </c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</row>
    <row r="196" spans="2:27" ht="18" x14ac:dyDescent="0.35">
      <c r="C196" s="13"/>
      <c r="D196" s="1" t="s">
        <v>121</v>
      </c>
      <c r="E196" s="82">
        <v>1</v>
      </c>
      <c r="F196" s="53" t="s">
        <v>158</v>
      </c>
      <c r="G196" s="7"/>
      <c r="H196" s="7"/>
      <c r="I196" s="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8" spans="2:27" x14ac:dyDescent="0.25">
      <c r="B198" s="10" t="s">
        <v>0</v>
      </c>
      <c r="C198" s="228" t="s">
        <v>56</v>
      </c>
      <c r="D198" s="6">
        <v>68</v>
      </c>
      <c r="E198" s="219" t="s">
        <v>28</v>
      </c>
      <c r="F198" s="1">
        <v>55</v>
      </c>
      <c r="G198" s="219" t="s">
        <v>28</v>
      </c>
      <c r="H198" s="6">
        <v>60</v>
      </c>
      <c r="I198" s="219" t="s">
        <v>28</v>
      </c>
      <c r="J198" s="6">
        <v>36</v>
      </c>
      <c r="K198" s="219" t="s">
        <v>28</v>
      </c>
      <c r="L198" s="6">
        <v>70</v>
      </c>
      <c r="M198" s="219" t="s">
        <v>28</v>
      </c>
      <c r="N198" s="6">
        <v>65</v>
      </c>
      <c r="O198" s="219" t="s">
        <v>28</v>
      </c>
      <c r="P198" s="6">
        <v>72</v>
      </c>
      <c r="Q198" s="219" t="s">
        <v>28</v>
      </c>
      <c r="R198" s="6">
        <v>52</v>
      </c>
      <c r="S198" s="219" t="s">
        <v>28</v>
      </c>
      <c r="T198" s="20">
        <v>64</v>
      </c>
      <c r="U198" s="219" t="s">
        <v>28</v>
      </c>
      <c r="V198" s="20">
        <v>68</v>
      </c>
      <c r="W198" s="219" t="s">
        <v>28</v>
      </c>
      <c r="X198" s="20">
        <v>65</v>
      </c>
      <c r="Y198" s="219" t="s">
        <v>28</v>
      </c>
      <c r="Z198" s="20">
        <v>70</v>
      </c>
      <c r="AA198" s="219" t="s">
        <v>70</v>
      </c>
    </row>
    <row r="199" spans="2:27" x14ac:dyDescent="0.25">
      <c r="C199" s="228"/>
      <c r="D199" s="1">
        <v>31</v>
      </c>
      <c r="E199" s="219"/>
      <c r="F199" s="1">
        <v>28</v>
      </c>
      <c r="G199" s="219"/>
      <c r="H199" s="1">
        <v>31</v>
      </c>
      <c r="I199" s="219"/>
      <c r="J199" s="1">
        <v>15</v>
      </c>
      <c r="K199" s="219"/>
      <c r="L199" s="1">
        <v>31</v>
      </c>
      <c r="M199" s="219"/>
      <c r="N199" s="1">
        <v>30</v>
      </c>
      <c r="O199" s="219"/>
      <c r="P199" s="1">
        <v>31</v>
      </c>
      <c r="Q199" s="219"/>
      <c r="R199" s="1">
        <v>20</v>
      </c>
      <c r="S199" s="219"/>
      <c r="T199" s="14">
        <v>30</v>
      </c>
      <c r="U199" s="219"/>
      <c r="V199" s="14">
        <v>31</v>
      </c>
      <c r="W199" s="219"/>
      <c r="X199" s="14">
        <v>30</v>
      </c>
      <c r="Y199" s="219"/>
      <c r="Z199" s="14">
        <v>31</v>
      </c>
      <c r="AA199" s="219"/>
    </row>
    <row r="200" spans="2:27" x14ac:dyDescent="0.25">
      <c r="C200" s="13"/>
      <c r="D200" s="1"/>
      <c r="E200" s="14"/>
      <c r="F200" s="1"/>
      <c r="G200" s="14"/>
      <c r="H200" s="1"/>
      <c r="I200" s="14"/>
      <c r="J200" s="1"/>
      <c r="K200" s="14"/>
      <c r="L200" s="1"/>
      <c r="M200" s="14"/>
      <c r="N200" s="1"/>
      <c r="O200" s="14"/>
      <c r="P200" s="1"/>
      <c r="Q200" s="14"/>
      <c r="R200" s="1"/>
      <c r="S200" s="14"/>
      <c r="T200" s="14"/>
      <c r="U200" s="14"/>
      <c r="V200" s="14"/>
      <c r="W200" s="14"/>
      <c r="X200" s="14"/>
      <c r="Y200" s="14"/>
      <c r="Z200" s="14"/>
      <c r="AA200" s="14"/>
    </row>
    <row r="201" spans="2:27" x14ac:dyDescent="0.25">
      <c r="C201" s="21" t="s">
        <v>64</v>
      </c>
      <c r="D201" s="14">
        <v>2.19</v>
      </c>
      <c r="E201" t="s">
        <v>28</v>
      </c>
      <c r="F201" s="14">
        <v>1.96</v>
      </c>
      <c r="G201" s="18" t="s">
        <v>28</v>
      </c>
      <c r="H201" s="14">
        <v>1.93</v>
      </c>
      <c r="I201" s="18" t="s">
        <v>28</v>
      </c>
      <c r="J201" s="1">
        <v>2.4</v>
      </c>
      <c r="K201" t="s">
        <v>28</v>
      </c>
      <c r="L201" s="1">
        <v>2.2599999999999998</v>
      </c>
      <c r="M201" t="s">
        <v>28</v>
      </c>
      <c r="N201" s="1">
        <v>2.16</v>
      </c>
      <c r="O201" t="s">
        <v>28</v>
      </c>
      <c r="P201" s="1">
        <v>2.35</v>
      </c>
      <c r="Q201" t="s">
        <v>28</v>
      </c>
      <c r="R201" s="1">
        <v>2.6</v>
      </c>
      <c r="S201" t="s">
        <v>28</v>
      </c>
      <c r="T201" s="1">
        <v>2.13</v>
      </c>
      <c r="U201" t="s">
        <v>28</v>
      </c>
      <c r="V201" s="1">
        <v>2.19</v>
      </c>
      <c r="W201" t="s">
        <v>28</v>
      </c>
      <c r="X201" s="1">
        <v>2.16</v>
      </c>
      <c r="Y201" t="s">
        <v>28</v>
      </c>
      <c r="Z201" s="1">
        <v>2.2599999999999998</v>
      </c>
      <c r="AA201" s="18" t="s">
        <v>70</v>
      </c>
    </row>
    <row r="202" spans="2:27" x14ac:dyDescent="0.25">
      <c r="C202" s="21"/>
      <c r="D202" s="14"/>
      <c r="F202" s="14"/>
      <c r="G202" s="18"/>
      <c r="H202" s="14"/>
      <c r="I202" s="18"/>
      <c r="J202" s="1"/>
      <c r="L202" s="1"/>
      <c r="N202" s="1"/>
      <c r="P202" s="1"/>
      <c r="R202" s="1"/>
      <c r="T202" s="1"/>
      <c r="V202" s="1"/>
      <c r="X202" s="1"/>
      <c r="Z202" s="1"/>
      <c r="AA202" s="18"/>
    </row>
    <row r="203" spans="2:27" x14ac:dyDescent="0.25">
      <c r="C203" s="21"/>
      <c r="D203" s="14"/>
      <c r="F203" s="14"/>
      <c r="G203" s="18"/>
      <c r="H203" s="14"/>
      <c r="I203" s="18"/>
      <c r="J203" s="1"/>
      <c r="L203" s="1"/>
      <c r="N203" s="1"/>
      <c r="P203" s="1"/>
      <c r="R203" s="1"/>
      <c r="T203" s="1"/>
      <c r="V203" s="12" t="s">
        <v>22</v>
      </c>
      <c r="X203" s="29" t="s">
        <v>122</v>
      </c>
      <c r="Z203" s="1"/>
      <c r="AA203" s="18"/>
    </row>
    <row r="204" spans="2:27" x14ac:dyDescent="0.25">
      <c r="AA204" s="18"/>
    </row>
    <row r="205" spans="2:27" x14ac:dyDescent="0.25">
      <c r="B205" s="10" t="s">
        <v>33</v>
      </c>
      <c r="C205" s="228" t="s">
        <v>56</v>
      </c>
      <c r="D205" s="6">
        <v>48</v>
      </c>
      <c r="E205" s="219" t="s">
        <v>28</v>
      </c>
      <c r="F205" s="51">
        <v>60</v>
      </c>
      <c r="G205" s="219" t="s">
        <v>28</v>
      </c>
      <c r="H205" s="6">
        <v>58</v>
      </c>
      <c r="I205" s="219" t="s">
        <v>28</v>
      </c>
      <c r="J205" s="6">
        <v>35</v>
      </c>
      <c r="K205" s="219" t="s">
        <v>28</v>
      </c>
      <c r="L205" s="6">
        <v>69</v>
      </c>
      <c r="M205" s="219" t="s">
        <v>28</v>
      </c>
      <c r="N205" s="6">
        <v>62</v>
      </c>
      <c r="O205" s="219" t="s">
        <v>28</v>
      </c>
      <c r="P205" s="6">
        <v>71</v>
      </c>
      <c r="Q205" s="219" t="s">
        <v>28</v>
      </c>
      <c r="R205" s="6">
        <v>70</v>
      </c>
      <c r="S205" s="219" t="s">
        <v>28</v>
      </c>
      <c r="T205" s="20">
        <v>65</v>
      </c>
      <c r="U205" s="219" t="s">
        <v>28</v>
      </c>
      <c r="V205" s="20">
        <v>67</v>
      </c>
      <c r="W205" s="219" t="s">
        <v>28</v>
      </c>
      <c r="X205" s="20">
        <v>64</v>
      </c>
      <c r="Y205" s="219" t="s">
        <v>28</v>
      </c>
      <c r="Z205" s="20">
        <v>71</v>
      </c>
      <c r="AA205" s="219" t="s">
        <v>71</v>
      </c>
    </row>
    <row r="206" spans="2:27" x14ac:dyDescent="0.25">
      <c r="C206" s="228"/>
      <c r="D206" s="1">
        <v>26</v>
      </c>
      <c r="E206" s="219"/>
      <c r="F206" s="1">
        <v>29</v>
      </c>
      <c r="G206" s="219"/>
      <c r="H206" s="1">
        <v>31</v>
      </c>
      <c r="I206" s="219"/>
      <c r="J206" s="1">
        <v>15</v>
      </c>
      <c r="K206" s="219"/>
      <c r="L206" s="1">
        <v>31</v>
      </c>
      <c r="M206" s="219"/>
      <c r="N206" s="1">
        <v>30</v>
      </c>
      <c r="O206" s="219"/>
      <c r="P206" s="1">
        <v>31</v>
      </c>
      <c r="Q206" s="219"/>
      <c r="R206" s="1">
        <v>31</v>
      </c>
      <c r="S206" s="219"/>
      <c r="T206" s="14">
        <v>30</v>
      </c>
      <c r="U206" s="219"/>
      <c r="V206" s="14">
        <v>31</v>
      </c>
      <c r="W206" s="219"/>
      <c r="X206" s="14">
        <v>30</v>
      </c>
      <c r="Y206" s="219"/>
      <c r="Z206" s="14">
        <v>31</v>
      </c>
      <c r="AA206" s="219"/>
    </row>
    <row r="207" spans="2:27" x14ac:dyDescent="0.25">
      <c r="C207" s="13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4"/>
    </row>
    <row r="208" spans="2:27" x14ac:dyDescent="0.25">
      <c r="C208" s="21" t="s">
        <v>64</v>
      </c>
      <c r="D208" s="14">
        <v>1.85</v>
      </c>
      <c r="E208" t="s">
        <v>28</v>
      </c>
      <c r="F208" s="14">
        <v>2.0699999999999998</v>
      </c>
      <c r="G208" s="18" t="s">
        <v>28</v>
      </c>
      <c r="H208" s="14">
        <v>1.87</v>
      </c>
      <c r="I208" s="18" t="s">
        <v>28</v>
      </c>
      <c r="J208" s="1">
        <v>2.33</v>
      </c>
      <c r="K208" s="52" t="s">
        <v>28</v>
      </c>
      <c r="L208" s="1">
        <v>2.2250000000000001</v>
      </c>
      <c r="M208" t="s">
        <v>28</v>
      </c>
      <c r="N208" s="1">
        <v>2.0699999999999998</v>
      </c>
      <c r="O208" t="s">
        <v>28</v>
      </c>
      <c r="P208" s="1">
        <v>2.29</v>
      </c>
      <c r="Q208" t="s">
        <v>28</v>
      </c>
      <c r="R208" s="1">
        <v>2.2599999999999998</v>
      </c>
      <c r="S208" t="s">
        <v>28</v>
      </c>
      <c r="T208" s="1">
        <v>2.17</v>
      </c>
      <c r="U208" t="s">
        <v>28</v>
      </c>
      <c r="V208" s="1">
        <v>2.16</v>
      </c>
      <c r="W208" t="s">
        <v>28</v>
      </c>
      <c r="X208" s="1">
        <v>2.13</v>
      </c>
      <c r="Y208" t="s">
        <v>28</v>
      </c>
      <c r="Z208" s="1">
        <v>2.29</v>
      </c>
      <c r="AA208" s="18" t="s">
        <v>71</v>
      </c>
    </row>
    <row r="209" spans="1:27" x14ac:dyDescent="0.25">
      <c r="AA209" s="18"/>
    </row>
    <row r="210" spans="1:27" x14ac:dyDescent="0.25">
      <c r="V210" s="12" t="s">
        <v>22</v>
      </c>
      <c r="X210" s="156" t="s">
        <v>123</v>
      </c>
      <c r="AA210" s="18"/>
    </row>
    <row r="211" spans="1:27" x14ac:dyDescent="0.25">
      <c r="AA211" s="18"/>
    </row>
    <row r="212" spans="1:27" x14ac:dyDescent="0.25">
      <c r="B212" s="10" t="s">
        <v>37</v>
      </c>
      <c r="C212" s="228" t="s">
        <v>56</v>
      </c>
      <c r="D212" s="6">
        <v>72</v>
      </c>
      <c r="E212" s="219" t="s">
        <v>28</v>
      </c>
      <c r="F212" s="6">
        <v>57</v>
      </c>
      <c r="G212" s="219" t="s">
        <v>28</v>
      </c>
      <c r="H212" s="6">
        <v>65</v>
      </c>
      <c r="I212" s="219" t="s">
        <v>28</v>
      </c>
      <c r="J212" s="6">
        <v>30</v>
      </c>
      <c r="K212" s="219" t="s">
        <v>28</v>
      </c>
      <c r="L212" s="6">
        <v>63</v>
      </c>
      <c r="M212" s="219" t="s">
        <v>28</v>
      </c>
      <c r="N212" s="6">
        <v>45</v>
      </c>
      <c r="O212" s="219" t="s">
        <v>28</v>
      </c>
      <c r="P212" s="6">
        <v>70</v>
      </c>
      <c r="Q212" s="219" t="s">
        <v>28</v>
      </c>
      <c r="R212" s="6">
        <v>70</v>
      </c>
      <c r="S212" s="219" t="s">
        <v>28</v>
      </c>
      <c r="T212" s="20">
        <v>66</v>
      </c>
      <c r="U212" s="219" t="s">
        <v>28</v>
      </c>
      <c r="V212" s="20">
        <v>58</v>
      </c>
      <c r="W212" s="219" t="s">
        <v>28</v>
      </c>
      <c r="X212" s="20">
        <v>67</v>
      </c>
      <c r="Y212" s="219" t="s">
        <v>28</v>
      </c>
      <c r="Z212" s="20">
        <v>74</v>
      </c>
      <c r="AA212" s="219" t="s">
        <v>72</v>
      </c>
    </row>
    <row r="213" spans="1:27" x14ac:dyDescent="0.25">
      <c r="C213" s="228"/>
      <c r="D213" s="1">
        <v>31</v>
      </c>
      <c r="E213" s="219"/>
      <c r="F213" s="1">
        <v>28</v>
      </c>
      <c r="G213" s="219"/>
      <c r="H213" s="1">
        <v>31</v>
      </c>
      <c r="I213" s="219"/>
      <c r="J213" s="1">
        <v>15</v>
      </c>
      <c r="K213" s="219"/>
      <c r="L213" s="1">
        <v>31</v>
      </c>
      <c r="M213" s="219"/>
      <c r="N213" s="1">
        <v>20</v>
      </c>
      <c r="O213" s="219"/>
      <c r="P213" s="1">
        <v>31</v>
      </c>
      <c r="Q213" s="219"/>
      <c r="R213" s="1">
        <v>31</v>
      </c>
      <c r="S213" s="219"/>
      <c r="T213" s="14">
        <v>30</v>
      </c>
      <c r="U213" s="219"/>
      <c r="V213" s="14">
        <v>31</v>
      </c>
      <c r="W213" s="219"/>
      <c r="X213" s="14">
        <v>30</v>
      </c>
      <c r="Y213" s="219"/>
      <c r="Z213" s="14">
        <v>31</v>
      </c>
      <c r="AA213" s="219"/>
    </row>
    <row r="214" spans="1:27" x14ac:dyDescent="0.25">
      <c r="C214" s="13"/>
      <c r="D214" s="1"/>
      <c r="E214" s="14"/>
      <c r="F214" s="1"/>
      <c r="G214" s="14"/>
      <c r="H214" s="1"/>
      <c r="I214" s="14"/>
      <c r="J214" s="1"/>
      <c r="K214" s="14"/>
      <c r="L214" s="1"/>
      <c r="M214" s="14"/>
      <c r="N214" s="1"/>
      <c r="O214" s="14"/>
      <c r="P214" s="1"/>
      <c r="Q214" s="14"/>
      <c r="R214" s="1"/>
      <c r="S214" s="14"/>
      <c r="T214" s="14"/>
      <c r="U214" s="14"/>
      <c r="V214" s="14"/>
      <c r="W214" s="14"/>
      <c r="X214" s="14"/>
      <c r="Y214" s="14"/>
      <c r="Z214" s="14"/>
      <c r="AA214" s="14"/>
    </row>
    <row r="215" spans="1:27" x14ac:dyDescent="0.25">
      <c r="C215" s="21" t="s">
        <v>64</v>
      </c>
      <c r="D215" s="14">
        <v>2.3199999999999998</v>
      </c>
      <c r="E215" t="s">
        <v>28</v>
      </c>
      <c r="F215" s="14">
        <v>2.036</v>
      </c>
      <c r="G215" s="18" t="s">
        <v>28</v>
      </c>
      <c r="H215" s="59">
        <v>2.1</v>
      </c>
      <c r="I215" s="18" t="s">
        <v>28</v>
      </c>
      <c r="J215" s="22">
        <v>2</v>
      </c>
      <c r="K215" t="s">
        <v>28</v>
      </c>
      <c r="L215" s="1">
        <v>2.0299999999999998</v>
      </c>
      <c r="M215" t="s">
        <v>28</v>
      </c>
      <c r="N215" s="1">
        <v>2.25</v>
      </c>
      <c r="O215" t="s">
        <v>28</v>
      </c>
      <c r="P215" s="1">
        <v>2.2599999999999998</v>
      </c>
      <c r="Q215" t="s">
        <v>28</v>
      </c>
      <c r="R215" s="1">
        <v>2.2599999999999998</v>
      </c>
      <c r="S215" t="s">
        <v>28</v>
      </c>
      <c r="T215" s="1">
        <v>2.2000000000000002</v>
      </c>
      <c r="U215" t="s">
        <v>28</v>
      </c>
      <c r="V215" s="1">
        <v>1.87</v>
      </c>
      <c r="W215" t="s">
        <v>28</v>
      </c>
      <c r="X215" s="1">
        <v>2.23</v>
      </c>
      <c r="Y215" t="s">
        <v>28</v>
      </c>
      <c r="Z215" s="1">
        <v>2.39</v>
      </c>
      <c r="AA215" s="18" t="s">
        <v>72</v>
      </c>
    </row>
    <row r="216" spans="1:27" x14ac:dyDescent="0.25">
      <c r="C216" s="13"/>
      <c r="D216" s="1"/>
      <c r="E216" s="14"/>
      <c r="F216" s="1"/>
      <c r="G216" s="14"/>
      <c r="H216" s="1"/>
      <c r="I216" s="14"/>
      <c r="J216" s="1"/>
      <c r="K216" s="14"/>
      <c r="L216" s="1"/>
      <c r="M216" s="14"/>
      <c r="N216" s="1"/>
      <c r="O216" s="14"/>
      <c r="P216" s="1"/>
      <c r="Q216" s="14"/>
      <c r="R216" s="1"/>
      <c r="S216" s="14"/>
      <c r="T216" s="14"/>
      <c r="U216" s="14"/>
      <c r="V216" s="14"/>
      <c r="W216" s="14"/>
      <c r="X216" s="14"/>
      <c r="Y216" s="14"/>
      <c r="Z216" s="14"/>
      <c r="AA216" s="18"/>
    </row>
    <row r="217" spans="1:27" x14ac:dyDescent="0.25">
      <c r="C217" s="13"/>
      <c r="D217" s="1"/>
      <c r="E217" s="14"/>
      <c r="F217" s="1"/>
      <c r="G217" s="14"/>
      <c r="H217" s="1"/>
      <c r="I217" s="14"/>
      <c r="J217" s="1"/>
      <c r="K217" s="14"/>
      <c r="L217" s="1"/>
      <c r="M217" s="14"/>
      <c r="N217" s="1"/>
      <c r="O217" s="14"/>
      <c r="P217" s="1"/>
      <c r="Q217" s="14"/>
      <c r="R217" s="1"/>
      <c r="S217" s="14"/>
      <c r="T217" s="14"/>
      <c r="U217" s="14"/>
      <c r="V217" s="16" t="s">
        <v>22</v>
      </c>
      <c r="W217" s="14"/>
      <c r="X217" s="205" t="s">
        <v>124</v>
      </c>
      <c r="Y217" s="14"/>
      <c r="Z217" s="14"/>
      <c r="AA217" s="18"/>
    </row>
    <row r="219" spans="1:27" ht="15.75" x14ac:dyDescent="0.25">
      <c r="A219" s="23" t="s">
        <v>249</v>
      </c>
      <c r="B219" s="23"/>
    </row>
    <row r="221" spans="1:27" ht="28.5" customHeight="1" x14ac:dyDescent="0.25">
      <c r="C221" s="219" t="s">
        <v>57</v>
      </c>
      <c r="D221" s="220"/>
      <c r="E221" s="220"/>
      <c r="F221" s="220"/>
      <c r="G221" s="1"/>
      <c r="H221" s="219" t="s">
        <v>22</v>
      </c>
      <c r="I221" s="14"/>
      <c r="J221" s="220" t="s">
        <v>127</v>
      </c>
      <c r="K221" s="220"/>
      <c r="L221" s="220"/>
      <c r="M221" s="1"/>
      <c r="N221" s="227" t="s">
        <v>126</v>
      </c>
      <c r="O221" s="227"/>
      <c r="P221" s="219" t="s">
        <v>22</v>
      </c>
      <c r="Q221" s="14"/>
      <c r="R221" s="227" t="s">
        <v>293</v>
      </c>
      <c r="S221" s="227"/>
      <c r="T221" s="227"/>
      <c r="U221" s="213" t="s">
        <v>299</v>
      </c>
      <c r="V221" s="213"/>
    </row>
    <row r="222" spans="1:27" x14ac:dyDescent="0.25">
      <c r="C222" s="219"/>
      <c r="D222" s="241">
        <v>3</v>
      </c>
      <c r="E222" s="241"/>
      <c r="F222" s="241"/>
      <c r="G222" s="1"/>
      <c r="H222" s="219"/>
      <c r="I222" s="14"/>
      <c r="J222" s="221">
        <v>3</v>
      </c>
      <c r="K222" s="221"/>
      <c r="L222" s="221"/>
      <c r="M222" s="1"/>
      <c r="N222" s="227"/>
      <c r="O222" s="227"/>
      <c r="P222" s="219"/>
      <c r="Q222" s="14"/>
      <c r="R222" s="227"/>
      <c r="S222" s="227"/>
      <c r="T222" s="227"/>
      <c r="U222" s="213"/>
      <c r="V222" s="213"/>
    </row>
    <row r="223" spans="1:27" ht="15.75" x14ac:dyDescent="0.25">
      <c r="A223" s="23" t="s">
        <v>171</v>
      </c>
      <c r="B223" s="23" t="s">
        <v>248</v>
      </c>
      <c r="C223" s="24"/>
      <c r="D223" s="25"/>
      <c r="E223" s="25"/>
      <c r="F223" s="25"/>
      <c r="G223" s="25"/>
      <c r="H223" s="69"/>
      <c r="I223" s="69"/>
      <c r="J223" s="25"/>
      <c r="K223" s="25"/>
      <c r="L223" s="25"/>
      <c r="M223" s="25"/>
      <c r="N223" s="69"/>
      <c r="O223" s="69"/>
      <c r="P223" s="69"/>
      <c r="Q223" s="69"/>
      <c r="R223" s="72"/>
      <c r="S223" s="72"/>
      <c r="T223" s="72"/>
      <c r="U223" s="72"/>
    </row>
    <row r="224" spans="1:27" ht="18.75" x14ac:dyDescent="0.35">
      <c r="A224" s="27" t="s">
        <v>172</v>
      </c>
      <c r="B224" s="27" t="s">
        <v>300</v>
      </c>
      <c r="C224" s="70"/>
      <c r="D224" s="64"/>
      <c r="E224" s="64"/>
      <c r="F224" s="64"/>
      <c r="G224" s="64"/>
      <c r="H224" s="61"/>
      <c r="I224" s="61"/>
      <c r="J224" s="64"/>
      <c r="K224" s="64"/>
      <c r="L224" s="64"/>
      <c r="M224" s="64"/>
      <c r="N224" s="61"/>
      <c r="O224" s="61"/>
      <c r="P224" s="61"/>
      <c r="Q224" s="61"/>
      <c r="R224" s="72"/>
      <c r="S224" s="72"/>
      <c r="T224" s="72"/>
      <c r="U224" s="72"/>
    </row>
    <row r="225" spans="1:27" x14ac:dyDescent="0.25">
      <c r="C225" s="70"/>
      <c r="D225" s="64"/>
      <c r="E225" s="64"/>
      <c r="F225" s="64"/>
      <c r="G225" s="64"/>
      <c r="H225" s="61"/>
      <c r="I225" s="61"/>
      <c r="J225" s="64"/>
      <c r="K225" s="64"/>
      <c r="L225" s="64"/>
      <c r="M225" s="64"/>
      <c r="N225" s="61"/>
      <c r="O225" s="61"/>
      <c r="P225" s="61"/>
      <c r="Q225" s="61"/>
      <c r="R225" s="72"/>
      <c r="S225" s="72"/>
      <c r="T225" s="72"/>
      <c r="U225" s="72"/>
    </row>
    <row r="226" spans="1:27" ht="18.75" x14ac:dyDescent="0.35">
      <c r="C226" s="247" t="s">
        <v>136</v>
      </c>
      <c r="D226" s="83" t="s">
        <v>138</v>
      </c>
      <c r="E226" s="66"/>
      <c r="F226" s="68" t="s">
        <v>76</v>
      </c>
      <c r="G226" s="25"/>
      <c r="H226" s="69"/>
      <c r="I226" s="69"/>
      <c r="J226" s="25"/>
      <c r="K226" s="25"/>
      <c r="L226" s="25"/>
      <c r="M226" s="25"/>
      <c r="N226" s="69"/>
      <c r="O226" s="69"/>
      <c r="P226" s="69"/>
      <c r="Q226" s="69"/>
      <c r="R226" s="68"/>
      <c r="S226" s="68"/>
      <c r="T226" s="68"/>
      <c r="U226" s="68"/>
      <c r="V226" s="31"/>
    </row>
    <row r="227" spans="1:27" ht="18.75" x14ac:dyDescent="0.35">
      <c r="C227" s="247"/>
      <c r="D227" s="118" t="s">
        <v>177</v>
      </c>
      <c r="E227" s="67"/>
      <c r="F227" s="68"/>
      <c r="G227" s="25"/>
      <c r="H227" s="69"/>
      <c r="I227" s="69"/>
      <c r="J227" s="25"/>
      <c r="K227" s="25"/>
      <c r="L227" s="25"/>
      <c r="M227" s="25"/>
      <c r="N227" s="69"/>
      <c r="O227" s="69"/>
      <c r="P227" s="69"/>
      <c r="Q227" s="69"/>
      <c r="R227" s="68"/>
      <c r="S227" s="68"/>
      <c r="T227" s="68"/>
      <c r="U227" s="68"/>
      <c r="V227" s="31"/>
    </row>
    <row r="228" spans="1:27" ht="18.75" x14ac:dyDescent="0.25">
      <c r="B228" t="s">
        <v>77</v>
      </c>
      <c r="C228" s="24" t="s">
        <v>137</v>
      </c>
      <c r="D228" s="32" t="s">
        <v>304</v>
      </c>
      <c r="E228" s="33"/>
      <c r="F228" s="68"/>
      <c r="G228" s="25"/>
      <c r="H228" s="69"/>
      <c r="I228" s="69"/>
      <c r="J228" s="25"/>
      <c r="K228" s="25"/>
      <c r="L228" s="25"/>
      <c r="M228" s="25"/>
      <c r="N228" s="69"/>
      <c r="O228" s="69"/>
      <c r="P228" s="69"/>
      <c r="Q228" s="69"/>
      <c r="R228" s="68"/>
      <c r="S228" s="68"/>
      <c r="T228" s="68"/>
      <c r="U228" s="68"/>
      <c r="V228" s="31"/>
    </row>
    <row r="229" spans="1:27" ht="18.75" x14ac:dyDescent="0.25">
      <c r="C229" s="24" t="s">
        <v>139</v>
      </c>
      <c r="D229" s="32" t="s">
        <v>302</v>
      </c>
      <c r="E229" s="33"/>
      <c r="F229" s="68"/>
      <c r="G229" s="25"/>
      <c r="H229" s="69"/>
      <c r="I229" s="69"/>
      <c r="J229" s="25"/>
      <c r="K229" s="25"/>
      <c r="L229" s="25"/>
      <c r="M229" s="25"/>
      <c r="N229" s="69"/>
      <c r="O229" s="69"/>
      <c r="P229" s="69"/>
      <c r="Q229" s="69"/>
      <c r="R229" s="68"/>
      <c r="S229" s="68"/>
      <c r="T229" s="68"/>
      <c r="U229" s="68"/>
      <c r="V229" s="31"/>
    </row>
    <row r="230" spans="1:27" ht="15.75" x14ac:dyDescent="0.25">
      <c r="C230" s="24"/>
      <c r="D230" s="32" t="s">
        <v>301</v>
      </c>
      <c r="E230" s="33"/>
      <c r="F230" s="161"/>
      <c r="G230" s="25"/>
      <c r="H230" s="158"/>
      <c r="I230" s="158"/>
      <c r="J230" s="25"/>
      <c r="K230" s="25"/>
      <c r="L230" s="25"/>
      <c r="M230" s="25"/>
      <c r="N230" s="158"/>
      <c r="O230" s="158"/>
      <c r="P230" s="158"/>
      <c r="Q230" s="158"/>
      <c r="R230" s="161"/>
      <c r="S230" s="161"/>
      <c r="T230" s="161"/>
      <c r="U230" s="161"/>
      <c r="V230" s="31"/>
    </row>
    <row r="231" spans="1:27" x14ac:dyDescent="0.25">
      <c r="B231" s="10" t="s">
        <v>83</v>
      </c>
      <c r="C231" s="228" t="s">
        <v>303</v>
      </c>
      <c r="D231" s="63">
        <v>67</v>
      </c>
      <c r="E231" s="219" t="s">
        <v>28</v>
      </c>
      <c r="F231" s="63">
        <v>56</v>
      </c>
      <c r="G231" s="219" t="s">
        <v>28</v>
      </c>
      <c r="H231" s="63">
        <v>61</v>
      </c>
      <c r="I231" s="219" t="s">
        <v>28</v>
      </c>
      <c r="J231" s="63">
        <v>32</v>
      </c>
      <c r="K231" s="219" t="s">
        <v>28</v>
      </c>
      <c r="L231" s="63">
        <v>50</v>
      </c>
      <c r="M231" s="219" t="s">
        <v>28</v>
      </c>
      <c r="N231" s="63">
        <v>63</v>
      </c>
      <c r="O231" s="219" t="s">
        <v>28</v>
      </c>
      <c r="P231" s="63">
        <v>70</v>
      </c>
      <c r="Q231" s="219" t="s">
        <v>28</v>
      </c>
      <c r="R231" s="63">
        <v>63</v>
      </c>
      <c r="S231" s="219" t="s">
        <v>28</v>
      </c>
      <c r="T231" s="20">
        <v>65</v>
      </c>
      <c r="U231" s="219" t="s">
        <v>28</v>
      </c>
      <c r="V231" s="20">
        <v>62</v>
      </c>
      <c r="W231" s="219" t="s">
        <v>28</v>
      </c>
      <c r="X231" s="20">
        <v>64</v>
      </c>
      <c r="Y231" s="219" t="s">
        <v>28</v>
      </c>
      <c r="Z231" s="20">
        <v>71</v>
      </c>
      <c r="AA231" s="219" t="s">
        <v>140</v>
      </c>
    </row>
    <row r="232" spans="1:27" x14ac:dyDescent="0.25">
      <c r="C232" s="228"/>
      <c r="D232" s="64">
        <v>31</v>
      </c>
      <c r="E232" s="219"/>
      <c r="F232" s="64">
        <v>29</v>
      </c>
      <c r="G232" s="219"/>
      <c r="H232" s="64">
        <v>31</v>
      </c>
      <c r="I232" s="219"/>
      <c r="J232" s="64">
        <v>15</v>
      </c>
      <c r="K232" s="219"/>
      <c r="L232" s="64">
        <v>25</v>
      </c>
      <c r="M232" s="219"/>
      <c r="N232" s="64">
        <v>30</v>
      </c>
      <c r="O232" s="219"/>
      <c r="P232" s="64">
        <v>31</v>
      </c>
      <c r="Q232" s="219"/>
      <c r="R232" s="64">
        <v>31</v>
      </c>
      <c r="S232" s="219"/>
      <c r="T232" s="61">
        <v>30</v>
      </c>
      <c r="U232" s="219"/>
      <c r="V232" s="61">
        <v>31</v>
      </c>
      <c r="W232" s="219"/>
      <c r="X232" s="61">
        <v>30</v>
      </c>
      <c r="Y232" s="219"/>
      <c r="Z232" s="61">
        <v>31</v>
      </c>
      <c r="AA232" s="219"/>
    </row>
    <row r="233" spans="1:27" x14ac:dyDescent="0.25">
      <c r="C233" s="62"/>
      <c r="D233" s="64"/>
      <c r="E233" s="61"/>
      <c r="F233" s="64"/>
      <c r="G233" s="61"/>
      <c r="H233" s="64"/>
      <c r="I233" s="61"/>
      <c r="J233" s="64"/>
      <c r="K233" s="61"/>
      <c r="L233" s="64"/>
      <c r="M233" s="61"/>
      <c r="N233" s="64"/>
      <c r="O233" s="61"/>
      <c r="P233" s="64"/>
      <c r="Q233" s="61"/>
      <c r="R233" s="64"/>
      <c r="S233" s="61"/>
      <c r="T233" s="61"/>
      <c r="U233" s="61"/>
      <c r="V233" s="61"/>
      <c r="W233" s="61"/>
      <c r="X233" s="61"/>
      <c r="Y233" s="61"/>
      <c r="Z233" s="61"/>
      <c r="AA233" s="61"/>
    </row>
    <row r="234" spans="1:27" x14ac:dyDescent="0.25">
      <c r="C234" s="21" t="s">
        <v>64</v>
      </c>
      <c r="D234" s="61">
        <v>2.161</v>
      </c>
      <c r="E234" t="s">
        <v>28</v>
      </c>
      <c r="F234" s="59">
        <v>1.93</v>
      </c>
      <c r="G234" s="18" t="s">
        <v>28</v>
      </c>
      <c r="H234" s="59">
        <v>1.97</v>
      </c>
      <c r="I234" s="18" t="s">
        <v>28</v>
      </c>
      <c r="J234" s="22">
        <v>2.13</v>
      </c>
      <c r="K234" t="s">
        <v>28</v>
      </c>
      <c r="L234" s="22">
        <v>2</v>
      </c>
      <c r="M234" t="s">
        <v>28</v>
      </c>
      <c r="N234" s="64">
        <v>2.1</v>
      </c>
      <c r="O234" t="s">
        <v>28</v>
      </c>
      <c r="P234" s="64">
        <v>2.2599999999999998</v>
      </c>
      <c r="Q234" t="s">
        <v>28</v>
      </c>
      <c r="R234" s="64">
        <v>2.0299999999999998</v>
      </c>
      <c r="S234" t="s">
        <v>28</v>
      </c>
      <c r="T234" s="64">
        <v>2.17</v>
      </c>
      <c r="U234" t="s">
        <v>28</v>
      </c>
      <c r="V234" s="22">
        <v>2</v>
      </c>
      <c r="W234" t="s">
        <v>28</v>
      </c>
      <c r="X234" s="64">
        <v>2.133</v>
      </c>
      <c r="Y234" t="s">
        <v>28</v>
      </c>
      <c r="Z234" s="64">
        <v>2.29</v>
      </c>
      <c r="AA234" s="18" t="s">
        <v>140</v>
      </c>
    </row>
    <row r="235" spans="1:27" x14ac:dyDescent="0.25">
      <c r="C235" s="62"/>
      <c r="D235" s="64"/>
      <c r="E235" s="61"/>
      <c r="F235" s="64"/>
      <c r="G235" s="61"/>
      <c r="H235" s="64"/>
      <c r="I235" s="61"/>
      <c r="J235" s="64"/>
      <c r="K235" s="61"/>
      <c r="L235" s="64"/>
      <c r="M235" s="61"/>
      <c r="N235" s="64"/>
      <c r="O235" s="61"/>
      <c r="P235" s="64"/>
      <c r="Q235" s="61"/>
      <c r="R235" s="64"/>
      <c r="S235" s="61"/>
      <c r="T235" s="61"/>
      <c r="U235" s="61"/>
      <c r="V235" s="61"/>
      <c r="W235" s="61"/>
      <c r="X235" s="61"/>
      <c r="Y235" s="61"/>
      <c r="Z235" s="61"/>
      <c r="AA235" s="18"/>
    </row>
    <row r="236" spans="1:27" x14ac:dyDescent="0.25">
      <c r="C236" s="62"/>
      <c r="D236" s="64"/>
      <c r="E236" s="61"/>
      <c r="F236" s="64"/>
      <c r="G236" s="61"/>
      <c r="H236" s="64"/>
      <c r="I236" s="61"/>
      <c r="J236" s="64"/>
      <c r="K236" s="61"/>
      <c r="L236" s="64"/>
      <c r="M236" s="61"/>
      <c r="N236" s="64"/>
      <c r="O236" s="61"/>
      <c r="P236" s="64"/>
      <c r="Q236" s="61"/>
      <c r="R236" s="64"/>
      <c r="S236" s="61"/>
      <c r="T236" s="61"/>
      <c r="U236" s="61"/>
      <c r="V236" s="70" t="s">
        <v>22</v>
      </c>
      <c r="W236" s="61"/>
      <c r="X236" s="205" t="s">
        <v>141</v>
      </c>
      <c r="Y236" s="61"/>
      <c r="Z236" s="61"/>
      <c r="AA236" s="18"/>
    </row>
    <row r="237" spans="1:27" x14ac:dyDescent="0.25">
      <c r="C237" s="214" t="s">
        <v>149</v>
      </c>
      <c r="D237" s="224" t="s">
        <v>150</v>
      </c>
      <c r="E237" s="224"/>
      <c r="F237" s="218" t="s">
        <v>82</v>
      </c>
      <c r="G237" s="217" t="s">
        <v>22</v>
      </c>
      <c r="H237" s="283">
        <v>2.5000000000000001E-2</v>
      </c>
      <c r="I237" s="61"/>
      <c r="J237" s="64"/>
      <c r="K237" s="61"/>
      <c r="L237" s="64"/>
      <c r="M237" s="61"/>
      <c r="N237" s="64"/>
      <c r="O237" s="61"/>
      <c r="P237" s="64"/>
      <c r="Q237" s="61"/>
      <c r="R237" s="64"/>
      <c r="S237" s="61"/>
      <c r="T237" s="61"/>
      <c r="U237" s="61"/>
      <c r="V237" s="61"/>
      <c r="W237" s="61"/>
      <c r="X237" s="61"/>
      <c r="Y237" s="61"/>
      <c r="Z237" s="61"/>
      <c r="AA237" s="18"/>
    </row>
    <row r="238" spans="1:27" x14ac:dyDescent="0.25">
      <c r="C238" s="214"/>
      <c r="D238" s="226">
        <v>742.56</v>
      </c>
      <c r="E238" s="226"/>
      <c r="F238" s="218"/>
      <c r="G238" s="217"/>
      <c r="H238" s="283"/>
      <c r="I238" s="61"/>
      <c r="J238" s="64"/>
      <c r="K238" s="61"/>
      <c r="L238" s="64"/>
      <c r="M238" s="61"/>
      <c r="N238" s="64"/>
      <c r="O238" s="61"/>
      <c r="P238" s="64"/>
      <c r="Q238" s="61"/>
      <c r="R238" s="64"/>
      <c r="S238" s="61"/>
      <c r="T238" s="61"/>
      <c r="U238" s="61"/>
      <c r="V238" s="61"/>
      <c r="W238" s="61"/>
      <c r="X238" s="61"/>
      <c r="Y238" s="61"/>
      <c r="Z238" s="61"/>
      <c r="AA238" s="18"/>
    </row>
    <row r="239" spans="1:27" x14ac:dyDescent="0.25">
      <c r="C239" s="62"/>
      <c r="D239" s="64"/>
      <c r="E239" s="61"/>
      <c r="F239" s="64"/>
      <c r="G239" s="61"/>
      <c r="H239" s="64"/>
      <c r="I239" s="61"/>
      <c r="J239" s="64"/>
      <c r="K239" s="61"/>
      <c r="L239" s="64"/>
      <c r="M239" s="61"/>
      <c r="N239" s="64"/>
      <c r="O239" s="61"/>
      <c r="P239" s="64"/>
      <c r="Q239" s="61"/>
      <c r="R239" s="64"/>
      <c r="S239" s="61"/>
      <c r="T239" s="61"/>
      <c r="U239" s="61"/>
      <c r="V239" s="61"/>
      <c r="W239" s="61"/>
      <c r="X239" s="61"/>
      <c r="Y239" s="61"/>
      <c r="Z239" s="61"/>
      <c r="AA239" s="18"/>
    </row>
    <row r="240" spans="1:27" ht="18" x14ac:dyDescent="0.35">
      <c r="A240" t="s">
        <v>173</v>
      </c>
      <c r="B240" t="s">
        <v>294</v>
      </c>
      <c r="C240" s="65"/>
      <c r="D240" s="35"/>
      <c r="E240" s="35"/>
      <c r="F240" s="69"/>
      <c r="G240" s="69"/>
      <c r="H240" s="69"/>
      <c r="I240" s="69"/>
      <c r="J240" s="25"/>
      <c r="K240" s="25"/>
      <c r="L240" s="25"/>
      <c r="M240" s="25"/>
      <c r="N240" s="69"/>
      <c r="O240" s="69"/>
      <c r="P240" s="69"/>
      <c r="Q240" s="69"/>
      <c r="R240" s="68"/>
      <c r="S240" s="68"/>
      <c r="T240" s="68"/>
      <c r="U240" s="68"/>
      <c r="V240" s="31"/>
      <c r="Y240" s="61"/>
      <c r="Z240" s="61"/>
      <c r="AA240" s="18"/>
    </row>
    <row r="241" spans="2:27" ht="18" x14ac:dyDescent="0.35">
      <c r="C241" s="214" t="s">
        <v>145</v>
      </c>
      <c r="D241" s="34" t="s">
        <v>146</v>
      </c>
      <c r="E241" s="215" t="s">
        <v>147</v>
      </c>
      <c r="F241" s="215"/>
      <c r="G241" s="216">
        <v>2.5</v>
      </c>
      <c r="H241" s="216"/>
      <c r="I241" s="217" t="s">
        <v>93</v>
      </c>
      <c r="J241" s="218">
        <v>724</v>
      </c>
      <c r="K241" s="217" t="s">
        <v>22</v>
      </c>
      <c r="L241" s="227" t="s">
        <v>178</v>
      </c>
      <c r="M241" s="25"/>
      <c r="N241" s="227" t="s">
        <v>365</v>
      </c>
      <c r="O241" s="69"/>
      <c r="P241" s="69"/>
      <c r="Q241" s="69"/>
      <c r="R241" s="68"/>
      <c r="S241" s="68"/>
      <c r="T241" s="68"/>
      <c r="U241" s="68"/>
      <c r="V241" s="31"/>
      <c r="Y241" s="61"/>
      <c r="Z241" s="61"/>
      <c r="AA241" s="18"/>
    </row>
    <row r="242" spans="2:27" ht="15.75" x14ac:dyDescent="0.25">
      <c r="C242" s="214"/>
      <c r="D242" s="29">
        <v>100</v>
      </c>
      <c r="E242" s="215"/>
      <c r="F242" s="215"/>
      <c r="G242" s="218">
        <v>100</v>
      </c>
      <c r="H242" s="218"/>
      <c r="I242" s="217"/>
      <c r="J242" s="218"/>
      <c r="K242" s="217"/>
      <c r="L242" s="227"/>
      <c r="M242" s="25"/>
      <c r="N242" s="227"/>
      <c r="O242" s="69"/>
      <c r="P242" s="69"/>
      <c r="Q242" s="69"/>
      <c r="R242" s="68"/>
      <c r="S242" s="68"/>
      <c r="T242" s="68"/>
      <c r="U242" s="68"/>
      <c r="V242" s="31"/>
      <c r="Y242" s="61"/>
      <c r="Z242" s="61"/>
      <c r="AA242" s="18"/>
    </row>
    <row r="243" spans="2:27" ht="18.75" x14ac:dyDescent="0.25">
      <c r="B243" t="s">
        <v>77</v>
      </c>
      <c r="C243" s="24" t="s">
        <v>148</v>
      </c>
      <c r="D243" s="84" t="s">
        <v>144</v>
      </c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Y243" s="61"/>
      <c r="Z243" s="61"/>
      <c r="AA243" s="18"/>
    </row>
    <row r="244" spans="2:27" x14ac:dyDescent="0.25">
      <c r="C244" s="62"/>
      <c r="D244" s="64"/>
      <c r="E244" s="61"/>
      <c r="F244" s="64"/>
      <c r="G244" s="61"/>
      <c r="H244" s="64"/>
      <c r="I244" s="61"/>
      <c r="J244" s="64"/>
      <c r="K244" s="61"/>
      <c r="L244" s="64"/>
      <c r="M244" s="61"/>
      <c r="N244" s="64"/>
      <c r="O244" s="61"/>
      <c r="P244" s="64"/>
      <c r="Q244" s="61"/>
      <c r="R244" s="64"/>
      <c r="S244" s="61"/>
      <c r="T244" s="61"/>
      <c r="U244" s="61"/>
      <c r="V244" s="70"/>
      <c r="W244" s="61"/>
      <c r="X244" s="61"/>
      <c r="Y244" s="61"/>
      <c r="Z244" s="61"/>
      <c r="AA244" s="18"/>
    </row>
    <row r="245" spans="2:27" x14ac:dyDescent="0.25">
      <c r="C245" s="62"/>
    </row>
    <row r="246" spans="2:27" ht="18.75" x14ac:dyDescent="0.3">
      <c r="B246" s="95" t="s">
        <v>345</v>
      </c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</row>
    <row r="247" spans="2:27" ht="27.75" customHeight="1" x14ac:dyDescent="0.25">
      <c r="B247" s="4" t="s">
        <v>26</v>
      </c>
      <c r="C247" s="11" t="s">
        <v>36</v>
      </c>
      <c r="D247" s="5" t="s">
        <v>1</v>
      </c>
      <c r="E247" s="5"/>
      <c r="F247" s="5" t="s">
        <v>2</v>
      </c>
      <c r="G247" s="5"/>
      <c r="H247" s="5" t="s">
        <v>3</v>
      </c>
      <c r="I247" s="5"/>
      <c r="J247" s="5" t="s">
        <v>4</v>
      </c>
      <c r="K247" s="5"/>
      <c r="L247" s="5" t="s">
        <v>5</v>
      </c>
      <c r="M247" s="5"/>
      <c r="N247" s="5" t="s">
        <v>6</v>
      </c>
      <c r="O247" s="5"/>
      <c r="P247" s="5" t="s">
        <v>7</v>
      </c>
      <c r="Q247" s="5"/>
      <c r="R247" s="5" t="s">
        <v>8</v>
      </c>
      <c r="S247" s="5"/>
      <c r="T247" s="5" t="s">
        <v>9</v>
      </c>
      <c r="U247" s="5"/>
      <c r="V247" s="5" t="s">
        <v>10</v>
      </c>
      <c r="W247" s="5"/>
      <c r="X247" s="5" t="s">
        <v>11</v>
      </c>
      <c r="Y247" s="5"/>
      <c r="Z247" s="5" t="s">
        <v>12</v>
      </c>
      <c r="AA247" s="5" t="s">
        <v>13</v>
      </c>
    </row>
    <row r="248" spans="2:27" ht="13.5" customHeight="1" x14ac:dyDescent="0.25">
      <c r="B248" s="254" t="s">
        <v>159</v>
      </c>
      <c r="C248" s="255"/>
      <c r="D248" s="255"/>
      <c r="E248" s="255"/>
      <c r="F248" s="255"/>
      <c r="G248" s="255"/>
      <c r="H248" s="255"/>
      <c r="I248" s="255"/>
      <c r="J248" s="255"/>
      <c r="K248" s="255"/>
      <c r="L248" s="255"/>
      <c r="M248" s="255"/>
      <c r="N248" s="255"/>
      <c r="O248" s="255"/>
      <c r="P248" s="255"/>
      <c r="Q248" s="255"/>
      <c r="R248" s="255"/>
      <c r="S248" s="255"/>
      <c r="T248" s="255"/>
      <c r="U248" s="255"/>
      <c r="V248" s="255"/>
      <c r="W248" s="255"/>
      <c r="X248" s="255"/>
      <c r="Y248" s="255"/>
      <c r="Z248" s="255"/>
      <c r="AA248" s="256"/>
    </row>
    <row r="249" spans="2:27" ht="51.75" customHeight="1" x14ac:dyDescent="0.25">
      <c r="B249" s="257">
        <v>2019</v>
      </c>
      <c r="C249" s="204" t="s">
        <v>336</v>
      </c>
      <c r="D249" s="73">
        <v>43036</v>
      </c>
      <c r="E249" s="3"/>
      <c r="F249" s="73">
        <v>41500</v>
      </c>
      <c r="G249" s="3"/>
      <c r="H249" s="73">
        <v>42330</v>
      </c>
      <c r="I249" s="3"/>
      <c r="J249" s="73">
        <v>41120</v>
      </c>
      <c r="K249" s="3"/>
      <c r="L249" s="73">
        <v>42032</v>
      </c>
      <c r="M249" s="3"/>
      <c r="N249" s="73">
        <v>42048</v>
      </c>
      <c r="O249" s="3"/>
      <c r="P249" s="73">
        <v>42520</v>
      </c>
      <c r="Q249" s="3"/>
      <c r="R249" s="73">
        <v>42003</v>
      </c>
      <c r="S249" s="3"/>
      <c r="T249" s="73">
        <v>41049</v>
      </c>
      <c r="U249" s="3"/>
      <c r="V249" s="73">
        <v>42226</v>
      </c>
      <c r="W249" s="3"/>
      <c r="X249" s="73">
        <v>41828</v>
      </c>
      <c r="Y249" s="3"/>
      <c r="Z249" s="73">
        <v>43041</v>
      </c>
      <c r="AA249" s="3">
        <f>SUM(D249:Z249)</f>
        <v>504733</v>
      </c>
    </row>
    <row r="250" spans="2:27" ht="28.5" customHeight="1" x14ac:dyDescent="0.25">
      <c r="B250" s="258"/>
      <c r="C250" s="204" t="s">
        <v>333</v>
      </c>
      <c r="D250" s="73">
        <v>31</v>
      </c>
      <c r="E250" s="3"/>
      <c r="F250" s="73">
        <v>28</v>
      </c>
      <c r="G250" s="3"/>
      <c r="H250" s="73">
        <v>31</v>
      </c>
      <c r="I250" s="3"/>
      <c r="J250" s="73">
        <v>30</v>
      </c>
      <c r="K250" s="3"/>
      <c r="L250" s="73">
        <v>31</v>
      </c>
      <c r="M250" s="3"/>
      <c r="N250" s="73">
        <v>30</v>
      </c>
      <c r="O250" s="3"/>
      <c r="P250" s="73">
        <v>31</v>
      </c>
      <c r="Q250" s="3"/>
      <c r="R250" s="73">
        <v>31</v>
      </c>
      <c r="S250" s="3"/>
      <c r="T250" s="73">
        <v>30</v>
      </c>
      <c r="U250" s="3"/>
      <c r="V250" s="73">
        <v>31</v>
      </c>
      <c r="W250" s="3"/>
      <c r="X250" s="73">
        <v>30</v>
      </c>
      <c r="Y250" s="3"/>
      <c r="Z250" s="73">
        <v>31</v>
      </c>
      <c r="AA250" s="3">
        <f>SUM(D250:Z250)</f>
        <v>365</v>
      </c>
    </row>
    <row r="251" spans="2:27" ht="23.25" customHeight="1" x14ac:dyDescent="0.25">
      <c r="B251" s="259"/>
      <c r="C251" s="232" t="s">
        <v>153</v>
      </c>
      <c r="D251" s="233"/>
      <c r="E251" s="233"/>
      <c r="F251" s="233"/>
      <c r="G251" s="233"/>
      <c r="H251" s="233"/>
      <c r="I251" s="233"/>
      <c r="J251" s="233"/>
      <c r="K251" s="233"/>
      <c r="L251" s="233"/>
      <c r="M251" s="233"/>
      <c r="N251" s="233"/>
      <c r="O251" s="233"/>
      <c r="P251" s="233"/>
      <c r="Q251" s="233"/>
      <c r="R251" s="233"/>
      <c r="S251" s="233"/>
      <c r="T251" s="233"/>
      <c r="U251" s="233"/>
      <c r="V251" s="233"/>
      <c r="W251" s="233"/>
      <c r="X251" s="233"/>
      <c r="Y251" s="233"/>
      <c r="Z251" s="234"/>
      <c r="AA251" s="97">
        <f>(D249/D250+F249/F250+H249/H250+J249/J250+L249/L250+N249/N250+P249/P250+R249/R250+T249/T250+V249/V250+X249/X250+Z249/Z250)/D273*AA250</f>
        <v>505028.77848182281</v>
      </c>
    </row>
    <row r="252" spans="2:27" ht="48" customHeight="1" x14ac:dyDescent="0.25">
      <c r="B252" s="229">
        <v>2020</v>
      </c>
      <c r="C252" s="204" t="s">
        <v>336</v>
      </c>
      <c r="D252" s="73">
        <v>42137</v>
      </c>
      <c r="E252" s="3"/>
      <c r="F252" s="73">
        <v>41420</v>
      </c>
      <c r="G252" s="3"/>
      <c r="H252" s="73">
        <v>42112</v>
      </c>
      <c r="I252" s="3"/>
      <c r="J252" s="73">
        <v>41126</v>
      </c>
      <c r="K252" s="3"/>
      <c r="L252" s="73">
        <v>41046</v>
      </c>
      <c r="M252" s="3"/>
      <c r="N252" s="73">
        <v>42045</v>
      </c>
      <c r="O252" s="3"/>
      <c r="P252" s="73">
        <v>42530</v>
      </c>
      <c r="Q252" s="3"/>
      <c r="R252" s="73">
        <v>42013</v>
      </c>
      <c r="S252" s="3"/>
      <c r="T252" s="73">
        <v>41050</v>
      </c>
      <c r="U252" s="3"/>
      <c r="V252" s="73">
        <v>42200</v>
      </c>
      <c r="W252" s="3"/>
      <c r="X252" s="73">
        <v>41836</v>
      </c>
      <c r="Y252" s="3"/>
      <c r="Z252" s="73">
        <v>42945</v>
      </c>
      <c r="AA252" s="3">
        <f t="shared" ref="AA252" si="11">SUM(D252:Z252)</f>
        <v>502460</v>
      </c>
    </row>
    <row r="253" spans="2:27" ht="28.5" customHeight="1" x14ac:dyDescent="0.25">
      <c r="B253" s="230"/>
      <c r="C253" s="204" t="s">
        <v>333</v>
      </c>
      <c r="D253" s="73">
        <v>31</v>
      </c>
      <c r="E253" s="3"/>
      <c r="F253" s="73">
        <v>29</v>
      </c>
      <c r="G253" s="3"/>
      <c r="H253" s="73">
        <v>31</v>
      </c>
      <c r="I253" s="3"/>
      <c r="J253" s="73">
        <v>30</v>
      </c>
      <c r="K253" s="3"/>
      <c r="L253" s="73">
        <v>31</v>
      </c>
      <c r="M253" s="3"/>
      <c r="N253" s="73">
        <v>30</v>
      </c>
      <c r="O253" s="3"/>
      <c r="P253" s="73">
        <v>31</v>
      </c>
      <c r="Q253" s="3"/>
      <c r="R253" s="73">
        <v>31</v>
      </c>
      <c r="S253" s="3"/>
      <c r="T253" s="73">
        <v>30</v>
      </c>
      <c r="U253" s="3"/>
      <c r="V253" s="73">
        <v>31</v>
      </c>
      <c r="W253" s="3"/>
      <c r="X253" s="73">
        <v>30</v>
      </c>
      <c r="Y253" s="3"/>
      <c r="Z253" s="73">
        <v>31</v>
      </c>
      <c r="AA253" s="3">
        <f>SUM(D253:Z253)</f>
        <v>366</v>
      </c>
    </row>
    <row r="254" spans="2:27" ht="21.75" customHeight="1" x14ac:dyDescent="0.25">
      <c r="B254" s="231"/>
      <c r="C254" s="232" t="s">
        <v>153</v>
      </c>
      <c r="D254" s="233"/>
      <c r="E254" s="233"/>
      <c r="F254" s="233"/>
      <c r="G254" s="233"/>
      <c r="H254" s="233"/>
      <c r="I254" s="233"/>
      <c r="J254" s="233"/>
      <c r="K254" s="233"/>
      <c r="L254" s="233"/>
      <c r="M254" s="233"/>
      <c r="N254" s="233"/>
      <c r="O254" s="233"/>
      <c r="P254" s="233"/>
      <c r="Q254" s="233"/>
      <c r="R254" s="233"/>
      <c r="S254" s="233"/>
      <c r="T254" s="233"/>
      <c r="U254" s="233"/>
      <c r="V254" s="233"/>
      <c r="W254" s="233"/>
      <c r="X254" s="233"/>
      <c r="Y254" s="233"/>
      <c r="Z254" s="234"/>
      <c r="AA254" s="97">
        <f>(D252/D253+F252/F253+H252/H253+J252/J253+L252/L253+N252/N253+P252/P253+R252/R253+T252/T253+V252/V253+X252/X253+Z252/Z253)/D273*D274*AA253</f>
        <v>502612.24013718951</v>
      </c>
    </row>
    <row r="255" spans="2:27" ht="54" customHeight="1" x14ac:dyDescent="0.25">
      <c r="B255" s="229">
        <v>2021</v>
      </c>
      <c r="C255" s="204" t="s">
        <v>336</v>
      </c>
      <c r="D255" s="73">
        <v>43400</v>
      </c>
      <c r="E255" s="3"/>
      <c r="F255" s="73">
        <v>42605</v>
      </c>
      <c r="G255" s="3"/>
      <c r="H255" s="73">
        <v>43006</v>
      </c>
      <c r="I255" s="3"/>
      <c r="J255" s="73">
        <v>42046</v>
      </c>
      <c r="K255" s="3"/>
      <c r="L255" s="73">
        <v>42350</v>
      </c>
      <c r="M255" s="3"/>
      <c r="N255" s="73">
        <v>42600</v>
      </c>
      <c r="O255" s="3"/>
      <c r="P255" s="73">
        <v>43220</v>
      </c>
      <c r="Q255" s="3"/>
      <c r="R255" s="73">
        <v>43320</v>
      </c>
      <c r="S255" s="3"/>
      <c r="T255" s="73">
        <v>43600</v>
      </c>
      <c r="U255" s="3"/>
      <c r="V255" s="73">
        <v>43400</v>
      </c>
      <c r="W255" s="3"/>
      <c r="X255" s="73">
        <v>44600</v>
      </c>
      <c r="Y255" s="3"/>
      <c r="Z255" s="73">
        <v>44299</v>
      </c>
      <c r="AA255" s="3">
        <f t="shared" ref="AA255" si="12">SUM(D255:Z255)</f>
        <v>518446</v>
      </c>
    </row>
    <row r="256" spans="2:27" ht="32.25" customHeight="1" x14ac:dyDescent="0.25">
      <c r="B256" s="230"/>
      <c r="C256" s="204" t="s">
        <v>333</v>
      </c>
      <c r="D256" s="73">
        <v>31</v>
      </c>
      <c r="E256" s="3"/>
      <c r="F256" s="73">
        <v>28</v>
      </c>
      <c r="G256" s="3"/>
      <c r="H256" s="73">
        <v>31</v>
      </c>
      <c r="I256" s="3"/>
      <c r="J256" s="73">
        <v>30</v>
      </c>
      <c r="K256" s="3"/>
      <c r="L256" s="73">
        <v>31</v>
      </c>
      <c r="M256" s="3"/>
      <c r="N256" s="73">
        <v>30</v>
      </c>
      <c r="O256" s="3"/>
      <c r="P256" s="73">
        <v>31</v>
      </c>
      <c r="Q256" s="3"/>
      <c r="R256" s="73">
        <v>31</v>
      </c>
      <c r="S256" s="3"/>
      <c r="T256" s="73">
        <v>30</v>
      </c>
      <c r="U256" s="3"/>
      <c r="V256" s="73">
        <v>31</v>
      </c>
      <c r="W256" s="3"/>
      <c r="X256" s="73">
        <v>30</v>
      </c>
      <c r="Y256" s="3"/>
      <c r="Z256" s="73">
        <v>31</v>
      </c>
      <c r="AA256" s="3">
        <f>SUM(D256:Z256)</f>
        <v>365</v>
      </c>
    </row>
    <row r="257" spans="2:27" ht="24.75" customHeight="1" x14ac:dyDescent="0.25">
      <c r="B257" s="231"/>
      <c r="C257" s="232" t="s">
        <v>153</v>
      </c>
      <c r="D257" s="233"/>
      <c r="E257" s="233"/>
      <c r="F257" s="233"/>
      <c r="G257" s="233"/>
      <c r="H257" s="233"/>
      <c r="I257" s="233"/>
      <c r="J257" s="233"/>
      <c r="K257" s="233"/>
      <c r="L257" s="233"/>
      <c r="M257" s="233"/>
      <c r="N257" s="233"/>
      <c r="O257" s="233"/>
      <c r="P257" s="233"/>
      <c r="Q257" s="233"/>
      <c r="R257" s="233"/>
      <c r="S257" s="233"/>
      <c r="T257" s="233"/>
      <c r="U257" s="233"/>
      <c r="V257" s="233"/>
      <c r="W257" s="233"/>
      <c r="X257" s="233"/>
      <c r="Y257" s="233"/>
      <c r="Z257" s="234"/>
      <c r="AA257" s="97">
        <f>(D255/D256+F255/F256+H255/H256+J255/J256+L255/L256+N255/N256+P255/P256+R255/R256+T255/T256+V255/V256+X255/X256+Z255/Z256)/D273*D274*AA256</f>
        <v>518822.33733358938</v>
      </c>
    </row>
    <row r="258" spans="2:27" ht="24.75" customHeight="1" x14ac:dyDescent="0.25">
      <c r="B258" s="211" t="s">
        <v>329</v>
      </c>
      <c r="C258" s="212"/>
      <c r="D258" s="212"/>
      <c r="E258" s="212"/>
      <c r="F258" s="212"/>
      <c r="G258" s="212"/>
      <c r="H258" s="212"/>
      <c r="I258" s="212"/>
      <c r="J258" s="212"/>
      <c r="K258" s="212"/>
      <c r="L258" s="212"/>
      <c r="M258" s="212"/>
      <c r="N258" s="212"/>
      <c r="O258" s="212"/>
      <c r="P258" s="212"/>
      <c r="Q258" s="212"/>
      <c r="R258" s="212"/>
      <c r="S258" s="212"/>
      <c r="T258" s="212"/>
      <c r="U258" s="212"/>
      <c r="V258" s="212"/>
      <c r="W258" s="212"/>
      <c r="X258" s="212"/>
      <c r="Y258" s="212"/>
      <c r="Z258" s="212"/>
      <c r="AA258" s="116">
        <f>(AA251+AA254+AA257)/3</f>
        <v>508821.1186508672</v>
      </c>
    </row>
    <row r="259" spans="2:27" ht="21.75" customHeight="1" x14ac:dyDescent="0.25">
      <c r="B259" s="211" t="s">
        <v>316</v>
      </c>
      <c r="C259" s="212"/>
      <c r="D259" s="212"/>
      <c r="E259" s="212"/>
      <c r="F259" s="212"/>
      <c r="G259" s="212"/>
      <c r="H259" s="212"/>
      <c r="I259" s="212"/>
      <c r="J259" s="212"/>
      <c r="K259" s="212"/>
      <c r="L259" s="212"/>
      <c r="M259" s="212"/>
      <c r="N259" s="212"/>
      <c r="O259" s="212"/>
      <c r="P259" s="212"/>
      <c r="Q259" s="212"/>
      <c r="R259" s="212"/>
      <c r="S259" s="212"/>
      <c r="T259" s="212"/>
      <c r="U259" s="212"/>
      <c r="V259" s="212"/>
      <c r="W259" s="212"/>
      <c r="X259" s="212"/>
      <c r="Y259" s="212"/>
      <c r="Z259" s="212"/>
      <c r="AA259" s="192">
        <f>AA258/1000</f>
        <v>508.82111865086722</v>
      </c>
    </row>
    <row r="260" spans="2:27" ht="24.75" customHeight="1" x14ac:dyDescent="0.25">
      <c r="B260" s="276" t="s">
        <v>168</v>
      </c>
      <c r="C260" s="236"/>
      <c r="D260" s="236"/>
      <c r="E260" s="236"/>
      <c r="F260" s="236"/>
      <c r="G260" s="236"/>
      <c r="H260" s="236"/>
      <c r="I260" s="236"/>
      <c r="J260" s="236"/>
      <c r="K260" s="236"/>
      <c r="L260" s="236"/>
      <c r="M260" s="236"/>
      <c r="N260" s="236"/>
      <c r="O260" s="236"/>
      <c r="P260" s="236"/>
      <c r="Q260" s="236"/>
      <c r="R260" s="236"/>
      <c r="S260" s="236"/>
      <c r="T260" s="236"/>
      <c r="U260" s="236"/>
      <c r="V260" s="236"/>
      <c r="W260" s="236"/>
      <c r="X260" s="236"/>
      <c r="Y260" s="236"/>
      <c r="Z260" s="236"/>
      <c r="AA260" s="237"/>
    </row>
    <row r="261" spans="2:27" ht="53.25" customHeight="1" x14ac:dyDescent="0.25">
      <c r="B261" s="285">
        <v>2024</v>
      </c>
      <c r="C261" s="204" t="s">
        <v>336</v>
      </c>
      <c r="D261" s="98">
        <v>42060</v>
      </c>
      <c r="E261" s="99"/>
      <c r="F261" s="100">
        <v>41120</v>
      </c>
      <c r="G261" s="101"/>
      <c r="H261" s="98">
        <v>41900</v>
      </c>
      <c r="I261" s="99"/>
      <c r="J261" s="100">
        <v>40300</v>
      </c>
      <c r="K261" s="101"/>
      <c r="L261" s="98">
        <v>42110</v>
      </c>
      <c r="M261" s="99"/>
      <c r="N261" s="98">
        <v>42407</v>
      </c>
      <c r="O261" s="99"/>
      <c r="P261" s="98">
        <v>42500</v>
      </c>
      <c r="Q261" s="99"/>
      <c r="R261" s="98">
        <v>41981</v>
      </c>
      <c r="S261" s="99"/>
      <c r="T261" s="98">
        <v>41500</v>
      </c>
      <c r="U261" s="99"/>
      <c r="V261" s="98">
        <v>41300</v>
      </c>
      <c r="W261" s="99"/>
      <c r="X261" s="98">
        <v>41007</v>
      </c>
      <c r="Y261" s="99"/>
      <c r="Z261" s="100">
        <v>42250</v>
      </c>
      <c r="AA261" s="99">
        <f t="shared" ref="AA261" si="13">SUM(D261:Z261)</f>
        <v>500435</v>
      </c>
    </row>
    <row r="262" spans="2:27" ht="29.25" customHeight="1" x14ac:dyDescent="0.25">
      <c r="B262" s="285"/>
      <c r="C262" s="204" t="s">
        <v>333</v>
      </c>
      <c r="D262" s="98">
        <v>31</v>
      </c>
      <c r="E262" s="99"/>
      <c r="F262" s="98">
        <v>29</v>
      </c>
      <c r="G262" s="99"/>
      <c r="H262" s="98">
        <v>31</v>
      </c>
      <c r="I262" s="99"/>
      <c r="J262" s="98">
        <v>30</v>
      </c>
      <c r="K262" s="99"/>
      <c r="L262" s="98">
        <v>31</v>
      </c>
      <c r="M262" s="99"/>
      <c r="N262" s="98">
        <v>30</v>
      </c>
      <c r="O262" s="99"/>
      <c r="P262" s="98">
        <v>31</v>
      </c>
      <c r="Q262" s="99"/>
      <c r="R262" s="98">
        <v>31</v>
      </c>
      <c r="S262" s="99"/>
      <c r="T262" s="98">
        <v>30</v>
      </c>
      <c r="U262" s="99"/>
      <c r="V262" s="98">
        <v>31</v>
      </c>
      <c r="W262" s="99"/>
      <c r="X262" s="98">
        <v>30</v>
      </c>
      <c r="Y262" s="99"/>
      <c r="Z262" s="98">
        <v>31</v>
      </c>
      <c r="AA262" s="99">
        <f t="shared" ref="AA262" si="14">SUM(D262:Z262)</f>
        <v>366</v>
      </c>
    </row>
    <row r="263" spans="2:27" ht="24.75" customHeight="1" x14ac:dyDescent="0.25">
      <c r="B263" s="285"/>
      <c r="C263" s="232" t="s">
        <v>194</v>
      </c>
      <c r="D263" s="233"/>
      <c r="E263" s="233"/>
      <c r="F263" s="233"/>
      <c r="G263" s="233"/>
      <c r="H263" s="233"/>
      <c r="I263" s="233"/>
      <c r="J263" s="233"/>
      <c r="K263" s="233"/>
      <c r="L263" s="233"/>
      <c r="M263" s="233"/>
      <c r="N263" s="233"/>
      <c r="O263" s="233"/>
      <c r="P263" s="233"/>
      <c r="Q263" s="233"/>
      <c r="R263" s="233"/>
      <c r="S263" s="233"/>
      <c r="T263" s="233"/>
      <c r="U263" s="233"/>
      <c r="V263" s="233"/>
      <c r="W263" s="233"/>
      <c r="X263" s="233"/>
      <c r="Y263" s="233"/>
      <c r="Z263" s="234"/>
      <c r="AA263" s="116">
        <f>(D261/D262+F261/F262+H261/H262+J261/J262+L261/L262+N261/N262+P261/P262+R261/R262+T261/T262+V261/V262+X261/X262+Z261/Z262)/D273*D274*AA262</f>
        <v>500571.89870226174</v>
      </c>
    </row>
    <row r="264" spans="2:27" ht="24.75" customHeight="1" x14ac:dyDescent="0.35">
      <c r="B264" s="244" t="s">
        <v>195</v>
      </c>
      <c r="C264" s="245"/>
      <c r="D264" s="245"/>
      <c r="E264" s="245"/>
      <c r="F264" s="245"/>
      <c r="G264" s="245"/>
      <c r="H264" s="245"/>
      <c r="I264" s="245"/>
      <c r="J264" s="245"/>
      <c r="K264" s="245"/>
      <c r="L264" s="245"/>
      <c r="M264" s="245"/>
      <c r="N264" s="245"/>
      <c r="O264" s="245"/>
      <c r="P264" s="245"/>
      <c r="Q264" s="245"/>
      <c r="R264" s="245"/>
      <c r="S264" s="245"/>
      <c r="T264" s="245"/>
      <c r="U264" s="245"/>
      <c r="V264" s="245"/>
      <c r="W264" s="245"/>
      <c r="X264" s="245"/>
      <c r="Y264" s="245"/>
      <c r="Z264" s="246"/>
      <c r="AA264" s="127">
        <f>(AA257-AA263)/AA257*100</f>
        <v>3.5176663219866509</v>
      </c>
    </row>
    <row r="265" spans="2:27" ht="24.75" customHeight="1" x14ac:dyDescent="0.35">
      <c r="B265" s="244" t="s">
        <v>196</v>
      </c>
      <c r="C265" s="245"/>
      <c r="D265" s="245"/>
      <c r="E265" s="245"/>
      <c r="F265" s="245"/>
      <c r="G265" s="245"/>
      <c r="H265" s="245"/>
      <c r="I265" s="245"/>
      <c r="J265" s="245"/>
      <c r="K265" s="245"/>
      <c r="L265" s="245"/>
      <c r="M265" s="245"/>
      <c r="N265" s="245"/>
      <c r="O265" s="245"/>
      <c r="P265" s="245"/>
      <c r="Q265" s="245"/>
      <c r="R265" s="245"/>
      <c r="S265" s="245"/>
      <c r="T265" s="245"/>
      <c r="U265" s="245"/>
      <c r="V265" s="245"/>
      <c r="W265" s="245"/>
      <c r="X265" s="245"/>
      <c r="Y265" s="245"/>
      <c r="Z265" s="246"/>
      <c r="AA265" s="116">
        <f>AA264/100*AA261</f>
        <v>17603.633458433898</v>
      </c>
    </row>
    <row r="266" spans="2:27" ht="24.75" customHeight="1" x14ac:dyDescent="0.35">
      <c r="B266" s="244" t="s">
        <v>366</v>
      </c>
      <c r="C266" s="245"/>
      <c r="D266" s="245"/>
      <c r="E266" s="245"/>
      <c r="F266" s="245"/>
      <c r="G266" s="245"/>
      <c r="H266" s="245"/>
      <c r="I266" s="245"/>
      <c r="J266" s="245"/>
      <c r="K266" s="245"/>
      <c r="L266" s="245"/>
      <c r="M266" s="245"/>
      <c r="N266" s="245"/>
      <c r="O266" s="245"/>
      <c r="P266" s="245"/>
      <c r="Q266" s="245"/>
      <c r="R266" s="245"/>
      <c r="S266" s="245"/>
      <c r="T266" s="245"/>
      <c r="U266" s="245"/>
      <c r="V266" s="245"/>
      <c r="W266" s="245"/>
      <c r="X266" s="245"/>
      <c r="Y266" s="245"/>
      <c r="Z266" s="246"/>
      <c r="AA266" s="79">
        <f>AA265/1000</f>
        <v>17.603633458433897</v>
      </c>
    </row>
    <row r="267" spans="2:27" ht="12" customHeight="1" x14ac:dyDescent="0.25"/>
    <row r="268" spans="2:27" ht="21" customHeight="1" x14ac:dyDescent="0.25">
      <c r="B268" s="238" t="s">
        <v>160</v>
      </c>
      <c r="C268" s="238"/>
      <c r="D268" s="238"/>
      <c r="E268" s="238"/>
      <c r="F268" s="238"/>
      <c r="G268" s="238"/>
      <c r="H268" s="238"/>
      <c r="I268" s="238"/>
      <c r="J268" s="238"/>
      <c r="K268" s="238"/>
      <c r="L268" s="238"/>
      <c r="M268" s="238"/>
      <c r="N268" s="238"/>
      <c r="O268" s="238"/>
      <c r="P268" s="238"/>
      <c r="Q268" s="238"/>
      <c r="R268" s="238"/>
      <c r="S268" s="238"/>
      <c r="T268" s="238"/>
      <c r="U268" s="238"/>
      <c r="V268" s="238"/>
      <c r="W268" s="238"/>
      <c r="X268" s="238"/>
      <c r="Y268" s="238"/>
      <c r="Z268" s="238"/>
    </row>
    <row r="269" spans="2:27" ht="21" customHeight="1" x14ac:dyDescent="0.35">
      <c r="C269" s="240" t="s">
        <v>58</v>
      </c>
      <c r="D269" s="241"/>
      <c r="E269" s="220" t="s">
        <v>59</v>
      </c>
      <c r="F269" s="220"/>
      <c r="G269" s="219" t="s">
        <v>65</v>
      </c>
      <c r="H269" s="219" t="s">
        <v>60</v>
      </c>
      <c r="I269" s="14"/>
      <c r="J269" s="219"/>
      <c r="K269" s="14"/>
    </row>
    <row r="270" spans="2:27" ht="18" customHeight="1" x14ac:dyDescent="0.35">
      <c r="C270" s="240"/>
      <c r="D270" s="241"/>
      <c r="E270" s="241" t="s">
        <v>52</v>
      </c>
      <c r="F270" s="241"/>
      <c r="G270" s="219"/>
      <c r="H270" s="219"/>
      <c r="I270" s="14"/>
      <c r="J270" s="219"/>
      <c r="K270" s="14"/>
    </row>
    <row r="271" spans="2:27" ht="18" customHeight="1" x14ac:dyDescent="0.25">
      <c r="C271" s="88" t="s">
        <v>161</v>
      </c>
      <c r="D271" s="87" t="s">
        <v>117</v>
      </c>
      <c r="E271" s="251" t="s">
        <v>162</v>
      </c>
      <c r="F271" s="251"/>
      <c r="G271" s="251"/>
      <c r="H271" s="251"/>
      <c r="I271" s="251"/>
      <c r="J271" s="251"/>
      <c r="K271" s="251"/>
      <c r="L271" s="251"/>
      <c r="M271" s="251"/>
      <c r="N271" s="251"/>
      <c r="O271" s="251"/>
      <c r="P271" s="251"/>
      <c r="Q271" s="251"/>
      <c r="R271" s="251"/>
      <c r="S271" s="251"/>
    </row>
    <row r="272" spans="2:27" ht="18" customHeight="1" x14ac:dyDescent="0.25">
      <c r="C272" s="88" t="s">
        <v>52</v>
      </c>
      <c r="D272" s="87" t="s">
        <v>117</v>
      </c>
      <c r="E272" s="89" t="s">
        <v>330</v>
      </c>
      <c r="F272" s="87"/>
      <c r="G272" s="85"/>
      <c r="H272" s="85"/>
      <c r="I272" s="85"/>
      <c r="J272" s="85"/>
      <c r="K272" s="85"/>
    </row>
    <row r="273" spans="2:27" ht="18" customHeight="1" x14ac:dyDescent="0.25">
      <c r="C273" s="88" t="s">
        <v>166</v>
      </c>
      <c r="D273" s="87">
        <v>12</v>
      </c>
      <c r="E273" s="89" t="s">
        <v>163</v>
      </c>
      <c r="F273" s="87"/>
      <c r="G273" s="85"/>
      <c r="H273" s="85"/>
      <c r="I273" s="85"/>
      <c r="J273" s="85"/>
      <c r="K273" s="85"/>
    </row>
    <row r="274" spans="2:27" ht="18" customHeight="1" x14ac:dyDescent="0.25">
      <c r="C274" s="88" t="s">
        <v>164</v>
      </c>
      <c r="D274" s="87">
        <v>1</v>
      </c>
      <c r="E274" s="89" t="s">
        <v>165</v>
      </c>
      <c r="F274" s="87"/>
      <c r="G274" s="85"/>
      <c r="H274" s="85"/>
      <c r="I274" s="85"/>
      <c r="J274" s="85"/>
      <c r="K274" s="85"/>
    </row>
    <row r="275" spans="2:27" x14ac:dyDescent="0.25">
      <c r="C275" s="18"/>
    </row>
    <row r="276" spans="2:27" ht="18" customHeight="1" x14ac:dyDescent="0.25">
      <c r="B276" s="10" t="s">
        <v>0</v>
      </c>
      <c r="C276" s="219" t="s">
        <v>63</v>
      </c>
      <c r="D276" s="6">
        <v>43036</v>
      </c>
      <c r="E276" s="219" t="s">
        <v>28</v>
      </c>
      <c r="F276" s="102">
        <v>41500</v>
      </c>
      <c r="G276" s="219" t="s">
        <v>28</v>
      </c>
      <c r="H276" s="6">
        <v>42330</v>
      </c>
      <c r="I276" s="219" t="s">
        <v>28</v>
      </c>
      <c r="J276" s="6">
        <v>41120</v>
      </c>
      <c r="K276" s="219" t="s">
        <v>28</v>
      </c>
      <c r="L276" s="6">
        <v>42032</v>
      </c>
      <c r="M276" s="219" t="s">
        <v>28</v>
      </c>
      <c r="N276" s="6">
        <v>42048</v>
      </c>
      <c r="O276" s="219" t="s">
        <v>28</v>
      </c>
      <c r="P276" s="6">
        <v>42520</v>
      </c>
      <c r="Q276" s="219" t="s">
        <v>28</v>
      </c>
      <c r="R276" s="6">
        <v>42003</v>
      </c>
      <c r="S276" s="219" t="s">
        <v>28</v>
      </c>
      <c r="T276" s="20">
        <v>41049</v>
      </c>
      <c r="U276" s="219" t="s">
        <v>28</v>
      </c>
      <c r="V276" s="20">
        <v>42226</v>
      </c>
      <c r="W276" s="219" t="s">
        <v>28</v>
      </c>
      <c r="X276" s="20">
        <v>41828</v>
      </c>
      <c r="Y276" s="219" t="s">
        <v>28</v>
      </c>
      <c r="Z276" s="20">
        <v>43041</v>
      </c>
      <c r="AA276" s="219" t="s">
        <v>66</v>
      </c>
    </row>
    <row r="277" spans="2:27" ht="15" customHeight="1" x14ac:dyDescent="0.25">
      <c r="C277" s="219"/>
      <c r="D277" s="1">
        <v>31</v>
      </c>
      <c r="E277" s="219"/>
      <c r="F277" s="1">
        <v>28</v>
      </c>
      <c r="G277" s="219"/>
      <c r="H277" s="1">
        <v>31</v>
      </c>
      <c r="I277" s="219"/>
      <c r="J277" s="1">
        <v>30</v>
      </c>
      <c r="K277" s="219"/>
      <c r="L277" s="1">
        <v>31</v>
      </c>
      <c r="M277" s="219"/>
      <c r="N277" s="1">
        <v>30</v>
      </c>
      <c r="O277" s="219"/>
      <c r="P277" s="1">
        <v>31</v>
      </c>
      <c r="Q277" s="219"/>
      <c r="R277" s="1">
        <v>31</v>
      </c>
      <c r="S277" s="219"/>
      <c r="T277" s="14">
        <v>30</v>
      </c>
      <c r="U277" s="219"/>
      <c r="V277" s="14">
        <v>31</v>
      </c>
      <c r="W277" s="219"/>
      <c r="X277" s="14">
        <v>30</v>
      </c>
      <c r="Y277" s="219"/>
      <c r="Z277" s="14">
        <v>31</v>
      </c>
      <c r="AA277" s="219"/>
    </row>
    <row r="278" spans="2:27" x14ac:dyDescent="0.25">
      <c r="C278" s="18"/>
    </row>
    <row r="279" spans="2:27" x14ac:dyDescent="0.25">
      <c r="C279" s="12" t="s">
        <v>64</v>
      </c>
      <c r="D279" s="14">
        <v>1388.3</v>
      </c>
      <c r="E279" t="s">
        <v>28</v>
      </c>
      <c r="F279" s="14">
        <v>1482.1</v>
      </c>
      <c r="G279" s="18" t="s">
        <v>28</v>
      </c>
      <c r="H279" s="14">
        <v>1365.5</v>
      </c>
      <c r="I279" s="18" t="s">
        <v>28</v>
      </c>
      <c r="J279" s="1">
        <v>1370.7</v>
      </c>
      <c r="K279" t="s">
        <v>28</v>
      </c>
      <c r="L279" s="1">
        <v>1355.9</v>
      </c>
      <c r="M279" t="s">
        <v>28</v>
      </c>
      <c r="N279" s="1">
        <v>1401.6</v>
      </c>
      <c r="O279" t="s">
        <v>28</v>
      </c>
      <c r="P279" s="1">
        <v>1371.6</v>
      </c>
      <c r="Q279" t="s">
        <v>28</v>
      </c>
      <c r="R279" s="1">
        <v>1354.9</v>
      </c>
      <c r="S279" t="s">
        <v>28</v>
      </c>
      <c r="T279" s="1">
        <v>1368.3</v>
      </c>
      <c r="U279" t="s">
        <v>28</v>
      </c>
      <c r="V279" s="1">
        <v>1362.1</v>
      </c>
      <c r="W279" t="s">
        <v>28</v>
      </c>
      <c r="X279" s="1">
        <v>1394.3</v>
      </c>
      <c r="Y279" t="s">
        <v>28</v>
      </c>
      <c r="Z279" s="1">
        <v>1388.4</v>
      </c>
      <c r="AA279" t="s">
        <v>66</v>
      </c>
    </row>
    <row r="280" spans="2:27" x14ac:dyDescent="0.25">
      <c r="C280" s="12"/>
      <c r="D280" s="18"/>
      <c r="F280" s="18"/>
      <c r="G280" s="18"/>
      <c r="H280" s="18"/>
      <c r="I280" s="18"/>
    </row>
    <row r="281" spans="2:27" x14ac:dyDescent="0.25">
      <c r="B281" s="10"/>
      <c r="W281" s="10" t="s">
        <v>167</v>
      </c>
      <c r="Z281" s="10"/>
    </row>
    <row r="283" spans="2:27" ht="18" customHeight="1" x14ac:dyDescent="0.25">
      <c r="B283" s="10" t="s">
        <v>33</v>
      </c>
      <c r="C283" s="219" t="s">
        <v>63</v>
      </c>
      <c r="D283" s="6">
        <v>42137</v>
      </c>
      <c r="E283" s="219" t="s">
        <v>28</v>
      </c>
      <c r="F283" s="86">
        <v>41420</v>
      </c>
      <c r="G283" s="219" t="s">
        <v>28</v>
      </c>
      <c r="H283" s="6">
        <v>42112</v>
      </c>
      <c r="I283" s="219" t="s">
        <v>28</v>
      </c>
      <c r="J283" s="6">
        <v>41126</v>
      </c>
      <c r="K283" s="219" t="s">
        <v>28</v>
      </c>
      <c r="L283" s="6">
        <v>41046</v>
      </c>
      <c r="M283" s="219" t="s">
        <v>28</v>
      </c>
      <c r="N283" s="6">
        <v>42045</v>
      </c>
      <c r="O283" s="219" t="s">
        <v>28</v>
      </c>
      <c r="P283" s="6">
        <v>42530</v>
      </c>
      <c r="Q283" s="219" t="s">
        <v>28</v>
      </c>
      <c r="R283" s="6">
        <v>42013</v>
      </c>
      <c r="S283" s="219" t="s">
        <v>28</v>
      </c>
      <c r="T283" s="20">
        <v>41050</v>
      </c>
      <c r="U283" s="219" t="s">
        <v>28</v>
      </c>
      <c r="V283" s="20">
        <v>42200</v>
      </c>
      <c r="W283" s="219" t="s">
        <v>28</v>
      </c>
      <c r="X283" s="20">
        <v>41836</v>
      </c>
      <c r="Y283" s="219" t="s">
        <v>28</v>
      </c>
      <c r="Z283" s="20">
        <v>42945</v>
      </c>
      <c r="AA283" s="219" t="s">
        <v>67</v>
      </c>
    </row>
    <row r="284" spans="2:27" ht="15" customHeight="1" x14ac:dyDescent="0.25">
      <c r="C284" s="219"/>
      <c r="D284" s="1">
        <v>31</v>
      </c>
      <c r="E284" s="219"/>
      <c r="F284" s="1">
        <v>29</v>
      </c>
      <c r="G284" s="219"/>
      <c r="H284" s="1">
        <v>31</v>
      </c>
      <c r="I284" s="219"/>
      <c r="J284" s="1">
        <v>30</v>
      </c>
      <c r="K284" s="219"/>
      <c r="L284" s="1">
        <v>31</v>
      </c>
      <c r="M284" s="219"/>
      <c r="N284" s="1">
        <v>30</v>
      </c>
      <c r="O284" s="219"/>
      <c r="P284" s="1">
        <v>31</v>
      </c>
      <c r="Q284" s="219"/>
      <c r="R284" s="1">
        <v>31</v>
      </c>
      <c r="S284" s="219"/>
      <c r="T284" s="14">
        <v>30</v>
      </c>
      <c r="U284" s="219"/>
      <c r="V284" s="14">
        <v>31</v>
      </c>
      <c r="W284" s="219"/>
      <c r="X284" s="14">
        <v>30</v>
      </c>
      <c r="Y284" s="219"/>
      <c r="Z284" s="14">
        <v>31</v>
      </c>
      <c r="AA284" s="219"/>
    </row>
    <row r="285" spans="2:27" x14ac:dyDescent="0.25">
      <c r="C285" s="18"/>
    </row>
    <row r="286" spans="2:27" x14ac:dyDescent="0.25">
      <c r="C286" s="12" t="s">
        <v>68</v>
      </c>
      <c r="D286">
        <v>1359.3</v>
      </c>
      <c r="E286" t="s">
        <v>28</v>
      </c>
      <c r="F286" s="1">
        <v>1428.3</v>
      </c>
      <c r="G286" t="s">
        <v>28</v>
      </c>
      <c r="H286" s="1">
        <v>1358.4</v>
      </c>
      <c r="I286" t="s">
        <v>28</v>
      </c>
      <c r="J286" s="1">
        <v>1370.9</v>
      </c>
      <c r="K286" t="s">
        <v>28</v>
      </c>
      <c r="L286" s="1">
        <v>1324.1</v>
      </c>
      <c r="M286" t="s">
        <v>28</v>
      </c>
      <c r="N286" s="1">
        <v>1401.5</v>
      </c>
      <c r="O286" t="s">
        <v>28</v>
      </c>
      <c r="P286" s="1">
        <v>1371.9</v>
      </c>
      <c r="Q286" t="s">
        <v>28</v>
      </c>
      <c r="R286" s="1">
        <v>1355.3</v>
      </c>
      <c r="S286" t="s">
        <v>28</v>
      </c>
      <c r="T286" s="1">
        <v>1368.3</v>
      </c>
      <c r="U286" t="s">
        <v>28</v>
      </c>
      <c r="V286" s="1">
        <v>1361.3</v>
      </c>
      <c r="W286" t="s">
        <v>28</v>
      </c>
      <c r="X286" s="1">
        <v>1394.5</v>
      </c>
      <c r="Y286" t="s">
        <v>28</v>
      </c>
      <c r="Z286" s="1">
        <v>1385.3</v>
      </c>
      <c r="AA286" t="s">
        <v>355</v>
      </c>
    </row>
    <row r="287" spans="2:27" x14ac:dyDescent="0.25">
      <c r="C287" s="12"/>
      <c r="AA287" s="18"/>
    </row>
    <row r="288" spans="2:27" x14ac:dyDescent="0.25">
      <c r="W288" s="10" t="s">
        <v>169</v>
      </c>
      <c r="Z288" s="10"/>
    </row>
    <row r="290" spans="1:27" ht="18" customHeight="1" x14ac:dyDescent="0.25">
      <c r="B290" s="10" t="s">
        <v>37</v>
      </c>
      <c r="C290" s="219" t="s">
        <v>63</v>
      </c>
      <c r="D290" s="6">
        <v>43400</v>
      </c>
      <c r="E290" s="219" t="s">
        <v>28</v>
      </c>
      <c r="F290" s="6">
        <v>42605</v>
      </c>
      <c r="G290" s="219" t="s">
        <v>28</v>
      </c>
      <c r="H290" s="6">
        <v>43006</v>
      </c>
      <c r="I290" s="219" t="s">
        <v>28</v>
      </c>
      <c r="J290" s="6">
        <v>42046</v>
      </c>
      <c r="K290" s="219" t="s">
        <v>69</v>
      </c>
      <c r="L290" s="6">
        <v>42350</v>
      </c>
      <c r="M290" s="219" t="s">
        <v>28</v>
      </c>
      <c r="N290" s="6">
        <v>42600</v>
      </c>
      <c r="O290" s="219" t="s">
        <v>28</v>
      </c>
      <c r="P290" s="6">
        <v>43220</v>
      </c>
      <c r="Q290" s="219" t="s">
        <v>28</v>
      </c>
      <c r="R290" s="6">
        <v>43320</v>
      </c>
      <c r="S290" s="219" t="s">
        <v>28</v>
      </c>
      <c r="T290" s="6">
        <v>43600</v>
      </c>
      <c r="U290" s="219" t="s">
        <v>28</v>
      </c>
      <c r="V290" s="6">
        <v>43400</v>
      </c>
      <c r="W290" s="219" t="s">
        <v>28</v>
      </c>
      <c r="X290" s="6">
        <v>44600</v>
      </c>
      <c r="Y290" s="219" t="s">
        <v>28</v>
      </c>
      <c r="Z290" s="6">
        <v>44299</v>
      </c>
      <c r="AA290" s="219" t="s">
        <v>66</v>
      </c>
    </row>
    <row r="291" spans="1:27" ht="15" customHeight="1" x14ac:dyDescent="0.25">
      <c r="C291" s="219"/>
      <c r="D291" s="1">
        <v>31</v>
      </c>
      <c r="E291" s="219"/>
      <c r="F291" s="1">
        <v>28</v>
      </c>
      <c r="G291" s="219"/>
      <c r="H291" s="1">
        <v>31</v>
      </c>
      <c r="I291" s="219"/>
      <c r="J291" s="1">
        <v>30</v>
      </c>
      <c r="K291" s="219"/>
      <c r="L291" s="1">
        <v>31</v>
      </c>
      <c r="M291" s="219"/>
      <c r="N291" s="1">
        <v>30</v>
      </c>
      <c r="O291" s="219"/>
      <c r="P291" s="1">
        <v>31</v>
      </c>
      <c r="Q291" s="219"/>
      <c r="R291" s="1">
        <v>31</v>
      </c>
      <c r="S291" s="219"/>
      <c r="T291" s="1">
        <v>30</v>
      </c>
      <c r="U291" s="219"/>
      <c r="V291" s="1">
        <v>31</v>
      </c>
      <c r="W291" s="219"/>
      <c r="X291" s="1">
        <v>30</v>
      </c>
      <c r="Y291" s="219"/>
      <c r="Z291" s="1">
        <v>31</v>
      </c>
      <c r="AA291" s="219"/>
    </row>
    <row r="292" spans="1:27" x14ac:dyDescent="0.25">
      <c r="C292" s="18"/>
      <c r="F292" s="1"/>
    </row>
    <row r="293" spans="1:27" x14ac:dyDescent="0.25">
      <c r="C293" s="12" t="s">
        <v>68</v>
      </c>
      <c r="D293" s="1">
        <v>1400</v>
      </c>
      <c r="E293" t="s">
        <v>28</v>
      </c>
      <c r="F293" s="1">
        <v>1521.61</v>
      </c>
      <c r="G293" t="s">
        <v>28</v>
      </c>
      <c r="H293" s="1">
        <v>1387.3</v>
      </c>
      <c r="I293" t="s">
        <v>28</v>
      </c>
      <c r="J293" s="1">
        <v>1401.53</v>
      </c>
      <c r="K293" t="s">
        <v>28</v>
      </c>
      <c r="L293" s="1">
        <v>1366.13</v>
      </c>
      <c r="M293" t="s">
        <v>28</v>
      </c>
      <c r="N293" s="1">
        <v>1420</v>
      </c>
      <c r="O293" t="s">
        <v>28</v>
      </c>
      <c r="P293" s="1">
        <v>1394.2</v>
      </c>
      <c r="Q293" t="s">
        <v>28</v>
      </c>
      <c r="R293" s="1">
        <v>1397.42</v>
      </c>
      <c r="S293" t="s">
        <v>28</v>
      </c>
      <c r="T293" s="1">
        <v>1453.33</v>
      </c>
      <c r="U293" t="s">
        <v>28</v>
      </c>
      <c r="V293" s="1">
        <v>1400</v>
      </c>
      <c r="W293" t="s">
        <v>28</v>
      </c>
      <c r="X293" s="1">
        <v>1486.67</v>
      </c>
      <c r="Y293" t="s">
        <v>28</v>
      </c>
      <c r="Z293" s="1">
        <v>1429</v>
      </c>
      <c r="AA293" s="18" t="s">
        <v>66</v>
      </c>
    </row>
    <row r="294" spans="1:27" x14ac:dyDescent="0.25">
      <c r="C294" s="12"/>
      <c r="AA294" s="18"/>
    </row>
    <row r="295" spans="1:27" x14ac:dyDescent="0.25">
      <c r="W295" t="s">
        <v>22</v>
      </c>
      <c r="X295" s="10" t="s">
        <v>349</v>
      </c>
    </row>
    <row r="296" spans="1:27" ht="21.75" customHeight="1" x14ac:dyDescent="0.25">
      <c r="A296" s="156" t="s">
        <v>224</v>
      </c>
      <c r="B296" s="156"/>
      <c r="C296" s="170"/>
      <c r="D296" s="170"/>
      <c r="E296" s="170"/>
      <c r="F296" s="170"/>
      <c r="G296" s="170"/>
      <c r="H296" s="170"/>
      <c r="I296" s="170"/>
      <c r="J296" s="170"/>
      <c r="K296" s="170"/>
      <c r="L296" s="170"/>
      <c r="M296" s="170"/>
      <c r="N296" s="170"/>
      <c r="O296" s="170"/>
      <c r="P296" s="170"/>
      <c r="Q296" s="170"/>
      <c r="R296" s="170"/>
      <c r="S296" s="170"/>
      <c r="T296" s="170"/>
      <c r="U296" s="170"/>
      <c r="V296" s="170"/>
      <c r="W296" s="170"/>
      <c r="X296" s="170"/>
    </row>
    <row r="297" spans="1:27" ht="25.5" customHeight="1" x14ac:dyDescent="0.25">
      <c r="A297" s="170"/>
      <c r="B297" s="170"/>
      <c r="C297" s="170"/>
      <c r="D297" s="170"/>
      <c r="E297" s="170"/>
      <c r="F297" s="170"/>
      <c r="G297" s="170"/>
      <c r="H297" s="170"/>
      <c r="I297" s="170"/>
      <c r="J297" s="170"/>
      <c r="K297" s="170"/>
      <c r="L297" s="170"/>
      <c r="M297" s="170"/>
      <c r="N297" s="170"/>
      <c r="O297" s="170"/>
      <c r="P297" s="170"/>
      <c r="Q297" s="170"/>
      <c r="R297" s="170"/>
      <c r="S297" s="170"/>
      <c r="T297" s="170"/>
      <c r="U297" s="170"/>
      <c r="V297" s="170"/>
      <c r="W297" s="170"/>
      <c r="X297" s="170"/>
    </row>
    <row r="298" spans="1:27" ht="19.5" customHeight="1" x14ac:dyDescent="0.25">
      <c r="A298" s="170"/>
      <c r="B298" s="170"/>
      <c r="C298" s="277" t="s">
        <v>98</v>
      </c>
      <c r="D298" s="278"/>
      <c r="E298" s="278"/>
      <c r="F298" s="277" t="s">
        <v>22</v>
      </c>
      <c r="G298" s="278" t="s">
        <v>170</v>
      </c>
      <c r="H298" s="278"/>
      <c r="I298" s="278"/>
      <c r="J298" s="278"/>
      <c r="K298" s="278"/>
      <c r="L298" s="281" t="s">
        <v>22</v>
      </c>
      <c r="M298" s="277" t="s">
        <v>175</v>
      </c>
      <c r="N298" s="277"/>
      <c r="O298" s="277"/>
      <c r="P298" s="277" t="s">
        <v>22</v>
      </c>
      <c r="Q298" s="227" t="s">
        <v>176</v>
      </c>
      <c r="R298" s="227"/>
      <c r="S298" s="227"/>
      <c r="T298" s="117"/>
      <c r="U298" s="170"/>
      <c r="V298" s="170"/>
      <c r="W298" s="170"/>
      <c r="X298" s="170"/>
    </row>
    <row r="299" spans="1:27" ht="18.75" customHeight="1" x14ac:dyDescent="0.25">
      <c r="A299" s="170"/>
      <c r="B299" s="170"/>
      <c r="C299" s="277"/>
      <c r="D299" s="279">
        <v>3</v>
      </c>
      <c r="E299" s="279"/>
      <c r="F299" s="277"/>
      <c r="G299" s="280">
        <v>3</v>
      </c>
      <c r="H299" s="280"/>
      <c r="I299" s="280"/>
      <c r="J299" s="280"/>
      <c r="K299" s="280"/>
      <c r="L299" s="281"/>
      <c r="M299" s="277"/>
      <c r="N299" s="277"/>
      <c r="O299" s="277"/>
      <c r="P299" s="277"/>
      <c r="Q299" s="227"/>
      <c r="R299" s="227"/>
      <c r="S299" s="227"/>
      <c r="T299" s="170"/>
      <c r="U299" s="170"/>
      <c r="V299" s="170"/>
      <c r="W299" s="170"/>
      <c r="X299" s="170"/>
    </row>
    <row r="300" spans="1:27" ht="18.75" customHeight="1" x14ac:dyDescent="0.25">
      <c r="A300" s="170"/>
      <c r="B300" s="170"/>
      <c r="C300" s="169"/>
      <c r="D300" s="178"/>
      <c r="E300" s="178"/>
      <c r="F300" s="169"/>
      <c r="G300" s="178"/>
      <c r="H300" s="178"/>
      <c r="I300" s="178"/>
      <c r="J300" s="178"/>
      <c r="K300" s="178"/>
      <c r="L300" s="180"/>
      <c r="M300" s="169"/>
      <c r="N300" s="176"/>
      <c r="O300" s="176"/>
      <c r="P300" s="170"/>
      <c r="Q300" s="170"/>
      <c r="R300" s="170"/>
      <c r="S300" s="170"/>
      <c r="T300" s="170"/>
      <c r="U300" s="170"/>
      <c r="V300" s="170"/>
      <c r="W300" s="170"/>
      <c r="X300" s="170"/>
    </row>
    <row r="301" spans="1:27" x14ac:dyDescent="0.25">
      <c r="A301" s="10" t="s">
        <v>225</v>
      </c>
      <c r="B301" s="10" t="s">
        <v>174</v>
      </c>
      <c r="C301" s="167"/>
      <c r="D301" s="168"/>
      <c r="E301" s="168"/>
      <c r="F301" s="168"/>
      <c r="G301" s="168"/>
      <c r="H301" s="169"/>
      <c r="I301" s="169"/>
      <c r="J301" s="168"/>
      <c r="K301" s="168"/>
      <c r="L301" s="168"/>
      <c r="M301" s="168"/>
      <c r="N301" s="169"/>
      <c r="O301" s="169"/>
      <c r="P301" s="169"/>
      <c r="Q301" s="169"/>
      <c r="R301" s="146"/>
      <c r="S301" s="146"/>
      <c r="T301" s="146"/>
      <c r="U301" s="146"/>
      <c r="V301" s="170"/>
      <c r="W301" s="170"/>
      <c r="X301" s="170"/>
    </row>
    <row r="302" spans="1:27" ht="18" x14ac:dyDescent="0.35">
      <c r="A302" s="170" t="s">
        <v>226</v>
      </c>
      <c r="B302" s="170" t="s">
        <v>274</v>
      </c>
      <c r="C302" s="167"/>
      <c r="D302" s="168"/>
      <c r="E302" s="168"/>
      <c r="F302" s="168"/>
      <c r="G302" s="168"/>
      <c r="H302" s="169"/>
      <c r="I302" s="169"/>
      <c r="J302" s="168"/>
      <c r="K302" s="168"/>
      <c r="L302" s="168"/>
      <c r="M302" s="168"/>
      <c r="N302" s="169"/>
      <c r="O302" s="169"/>
      <c r="P302" s="169"/>
      <c r="Q302" s="169"/>
      <c r="R302" s="146"/>
      <c r="S302" s="146"/>
      <c r="T302" s="146"/>
      <c r="U302" s="146"/>
      <c r="V302" s="170"/>
      <c r="W302" s="170"/>
      <c r="X302" s="170"/>
    </row>
    <row r="303" spans="1:27" x14ac:dyDescent="0.25">
      <c r="A303" s="170"/>
      <c r="B303" s="170"/>
      <c r="C303" s="167"/>
      <c r="D303" s="168"/>
      <c r="E303" s="168"/>
      <c r="F303" s="168"/>
      <c r="G303" s="168"/>
      <c r="H303" s="169"/>
      <c r="I303" s="169"/>
      <c r="J303" s="168"/>
      <c r="K303" s="168"/>
      <c r="L303" s="168"/>
      <c r="M303" s="168"/>
      <c r="N303" s="169"/>
      <c r="O303" s="169"/>
      <c r="P303" s="169"/>
      <c r="Q303" s="169"/>
      <c r="R303" s="146"/>
      <c r="S303" s="146"/>
      <c r="T303" s="146"/>
      <c r="U303" s="146"/>
      <c r="V303" s="170"/>
      <c r="W303" s="170"/>
      <c r="X303" s="170"/>
    </row>
    <row r="304" spans="1:27" ht="18" x14ac:dyDescent="0.35">
      <c r="A304" s="170"/>
      <c r="B304" s="170"/>
      <c r="C304" s="214" t="s">
        <v>187</v>
      </c>
      <c r="D304" s="123" t="s">
        <v>183</v>
      </c>
      <c r="E304" s="34"/>
      <c r="F304" s="227" t="s">
        <v>76</v>
      </c>
      <c r="G304" s="168"/>
      <c r="H304" s="169"/>
      <c r="I304" s="169"/>
      <c r="J304" s="168"/>
      <c r="K304" s="168"/>
      <c r="L304" s="168"/>
      <c r="M304" s="168"/>
      <c r="N304" s="169"/>
      <c r="O304" s="169"/>
      <c r="P304" s="169"/>
      <c r="Q304" s="169"/>
      <c r="R304" s="146"/>
      <c r="S304" s="146"/>
      <c r="T304" s="146"/>
      <c r="U304" s="146"/>
      <c r="V304" s="170"/>
      <c r="W304" s="170"/>
      <c r="X304" s="170"/>
    </row>
    <row r="305" spans="1:27" ht="18" x14ac:dyDescent="0.35">
      <c r="A305" s="170"/>
      <c r="B305" s="170"/>
      <c r="C305" s="214"/>
      <c r="D305" s="124" t="s">
        <v>184</v>
      </c>
      <c r="E305" s="125"/>
      <c r="F305" s="227"/>
      <c r="G305" s="168"/>
      <c r="H305" s="169"/>
      <c r="I305" s="169"/>
      <c r="J305" s="168"/>
      <c r="K305" s="168"/>
      <c r="L305" s="168"/>
      <c r="M305" s="168"/>
      <c r="N305" s="169"/>
      <c r="O305" s="169"/>
      <c r="P305" s="169"/>
      <c r="Q305" s="169"/>
      <c r="R305" s="146"/>
      <c r="S305" s="146"/>
      <c r="T305" s="146"/>
      <c r="U305" s="146"/>
      <c r="V305" s="170"/>
      <c r="W305" s="170"/>
      <c r="X305" s="170"/>
    </row>
    <row r="306" spans="1:27" ht="12.75" customHeight="1" x14ac:dyDescent="0.35">
      <c r="A306" s="170"/>
      <c r="B306" s="170"/>
      <c r="C306" s="145"/>
      <c r="D306" s="165"/>
      <c r="E306" s="163"/>
      <c r="F306" s="147"/>
      <c r="G306" s="168"/>
      <c r="H306" s="169"/>
      <c r="I306" s="169"/>
      <c r="J306" s="168"/>
      <c r="K306" s="168"/>
      <c r="L306" s="168"/>
      <c r="M306" s="168"/>
      <c r="N306" s="169"/>
      <c r="O306" s="169"/>
      <c r="P306" s="169"/>
      <c r="Q306" s="169"/>
      <c r="R306" s="146"/>
      <c r="S306" s="146"/>
      <c r="T306" s="146"/>
      <c r="U306" s="146"/>
      <c r="V306" s="170"/>
      <c r="W306" s="170"/>
      <c r="X306" s="170"/>
    </row>
    <row r="307" spans="1:27" ht="18" x14ac:dyDescent="0.25">
      <c r="A307" s="170"/>
      <c r="B307" s="170" t="s">
        <v>77</v>
      </c>
      <c r="C307" s="167" t="s">
        <v>275</v>
      </c>
      <c r="D307" s="171" t="s">
        <v>179</v>
      </c>
      <c r="E307" s="29"/>
      <c r="F307" s="146"/>
      <c r="G307" s="168"/>
      <c r="H307" s="169"/>
      <c r="I307" s="169"/>
      <c r="J307" s="168"/>
      <c r="K307" s="168"/>
      <c r="L307" s="168"/>
      <c r="M307" s="168"/>
      <c r="N307" s="169"/>
      <c r="O307" s="169"/>
      <c r="P307" s="169"/>
      <c r="Q307" s="169"/>
      <c r="R307" s="146"/>
      <c r="S307" s="146"/>
      <c r="T307" s="146"/>
      <c r="U307" s="146"/>
      <c r="V307" s="170"/>
      <c r="W307" s="170"/>
      <c r="X307" s="170"/>
    </row>
    <row r="308" spans="1:27" ht="18" x14ac:dyDescent="0.25">
      <c r="A308" s="170"/>
      <c r="B308" s="170"/>
      <c r="C308" s="172" t="s">
        <v>276</v>
      </c>
      <c r="D308" s="171" t="s">
        <v>180</v>
      </c>
      <c r="E308" s="29"/>
      <c r="F308" s="146"/>
      <c r="G308" s="168"/>
      <c r="H308" s="169"/>
      <c r="I308" s="169"/>
      <c r="J308" s="168"/>
      <c r="K308" s="168"/>
      <c r="L308" s="168"/>
      <c r="M308" s="168"/>
      <c r="N308" s="169"/>
      <c r="O308" s="169"/>
      <c r="P308" s="169"/>
      <c r="Q308" s="169"/>
      <c r="R308" s="146"/>
      <c r="S308" s="146"/>
      <c r="T308" s="146"/>
      <c r="U308" s="146"/>
      <c r="V308" s="170"/>
      <c r="W308" s="170"/>
      <c r="X308" s="170"/>
    </row>
    <row r="309" spans="1:27" ht="13.5" customHeight="1" x14ac:dyDescent="0.25">
      <c r="C309" s="119"/>
      <c r="D309" s="32"/>
      <c r="E309" s="33"/>
      <c r="F309" s="111"/>
      <c r="G309" s="25"/>
      <c r="H309" s="106"/>
      <c r="I309" s="106"/>
      <c r="J309" s="25"/>
      <c r="K309" s="25"/>
      <c r="L309" s="25"/>
      <c r="M309" s="25"/>
      <c r="N309" s="106"/>
      <c r="O309" s="106"/>
      <c r="P309" s="106"/>
      <c r="Q309" s="106"/>
      <c r="R309" s="111"/>
      <c r="S309" s="111"/>
      <c r="T309" s="111"/>
      <c r="U309" s="111"/>
      <c r="V309" s="31"/>
    </row>
    <row r="310" spans="1:27" x14ac:dyDescent="0.25">
      <c r="B310" s="10" t="s">
        <v>83</v>
      </c>
      <c r="C310" s="228" t="s">
        <v>181</v>
      </c>
      <c r="D310" s="108">
        <v>42060</v>
      </c>
      <c r="E310" s="219" t="s">
        <v>28</v>
      </c>
      <c r="F310" s="108">
        <v>41120</v>
      </c>
      <c r="G310" s="219" t="s">
        <v>28</v>
      </c>
      <c r="H310" s="108">
        <v>41900</v>
      </c>
      <c r="I310" s="219" t="s">
        <v>28</v>
      </c>
      <c r="J310" s="108">
        <v>40300</v>
      </c>
      <c r="K310" s="219" t="s">
        <v>28</v>
      </c>
      <c r="L310" s="108">
        <v>42110</v>
      </c>
      <c r="M310" s="219" t="s">
        <v>28</v>
      </c>
      <c r="N310" s="108">
        <v>42407</v>
      </c>
      <c r="O310" s="219" t="s">
        <v>28</v>
      </c>
      <c r="P310" s="108">
        <v>42500</v>
      </c>
      <c r="Q310" s="219" t="s">
        <v>28</v>
      </c>
      <c r="R310" s="108">
        <v>41981</v>
      </c>
      <c r="S310" s="219" t="s">
        <v>28</v>
      </c>
      <c r="T310" s="20">
        <v>41500</v>
      </c>
      <c r="U310" s="219" t="s">
        <v>28</v>
      </c>
      <c r="V310" s="20">
        <v>41300</v>
      </c>
      <c r="W310" s="219" t="s">
        <v>28</v>
      </c>
      <c r="X310" s="20">
        <v>41007</v>
      </c>
      <c r="Y310" s="219" t="s">
        <v>28</v>
      </c>
      <c r="Z310" s="20">
        <v>42250</v>
      </c>
      <c r="AA310" s="219" t="s">
        <v>67</v>
      </c>
    </row>
    <row r="311" spans="1:27" x14ac:dyDescent="0.25">
      <c r="C311" s="228"/>
      <c r="D311" s="109">
        <v>31</v>
      </c>
      <c r="E311" s="219"/>
      <c r="F311" s="109">
        <v>29</v>
      </c>
      <c r="G311" s="219"/>
      <c r="H311" s="109">
        <v>31</v>
      </c>
      <c r="I311" s="219"/>
      <c r="J311" s="109">
        <v>30</v>
      </c>
      <c r="K311" s="219"/>
      <c r="L311" s="109">
        <v>31</v>
      </c>
      <c r="M311" s="219"/>
      <c r="N311" s="109">
        <v>30</v>
      </c>
      <c r="O311" s="219"/>
      <c r="P311" s="109">
        <v>31</v>
      </c>
      <c r="Q311" s="219"/>
      <c r="R311" s="109">
        <v>31</v>
      </c>
      <c r="S311" s="219"/>
      <c r="T311" s="103">
        <v>30</v>
      </c>
      <c r="U311" s="219"/>
      <c r="V311" s="103">
        <v>31</v>
      </c>
      <c r="W311" s="219"/>
      <c r="X311" s="103">
        <v>30</v>
      </c>
      <c r="Y311" s="219"/>
      <c r="Z311" s="103">
        <v>31</v>
      </c>
      <c r="AA311" s="219"/>
    </row>
    <row r="312" spans="1:27" x14ac:dyDescent="0.25">
      <c r="C312" s="110"/>
      <c r="D312" s="109"/>
      <c r="E312" s="103"/>
      <c r="F312" s="109"/>
      <c r="G312" s="103"/>
      <c r="H312" s="109"/>
      <c r="I312" s="103"/>
      <c r="J312" s="109"/>
      <c r="K312" s="103"/>
      <c r="L312" s="109"/>
      <c r="M312" s="103"/>
      <c r="N312" s="109"/>
      <c r="O312" s="103"/>
      <c r="P312" s="109"/>
      <c r="Q312" s="103"/>
      <c r="R312" s="109"/>
      <c r="S312" s="103"/>
      <c r="T312" s="103"/>
      <c r="U312" s="103"/>
      <c r="V312" s="103"/>
      <c r="W312" s="103"/>
      <c r="X312" s="103"/>
      <c r="Y312" s="103"/>
      <c r="Z312" s="103"/>
      <c r="AA312" s="103"/>
    </row>
    <row r="313" spans="1:27" x14ac:dyDescent="0.25">
      <c r="C313" s="21" t="s">
        <v>64</v>
      </c>
      <c r="D313" s="103">
        <v>1356.8</v>
      </c>
      <c r="E313" t="s">
        <v>28</v>
      </c>
      <c r="F313" s="59">
        <v>1417.9</v>
      </c>
      <c r="G313" s="18" t="s">
        <v>28</v>
      </c>
      <c r="H313" s="59">
        <v>1351.6</v>
      </c>
      <c r="I313" s="18" t="s">
        <v>28</v>
      </c>
      <c r="J313" s="22">
        <v>1343.3</v>
      </c>
      <c r="K313" t="s">
        <v>28</v>
      </c>
      <c r="L313" s="22">
        <v>1358.4</v>
      </c>
      <c r="M313" t="s">
        <v>28</v>
      </c>
      <c r="N313" s="109">
        <v>1413.57</v>
      </c>
      <c r="O313" t="s">
        <v>28</v>
      </c>
      <c r="P313" s="109">
        <v>1370.97</v>
      </c>
      <c r="Q313" t="s">
        <v>28</v>
      </c>
      <c r="R313" s="109">
        <v>1354.23</v>
      </c>
      <c r="S313" t="s">
        <v>28</v>
      </c>
      <c r="T313" s="109">
        <v>1383.33</v>
      </c>
      <c r="U313" t="s">
        <v>28</v>
      </c>
      <c r="V313" s="22">
        <v>1332.3</v>
      </c>
      <c r="W313" t="s">
        <v>28</v>
      </c>
      <c r="X313" s="109">
        <v>1366.9</v>
      </c>
      <c r="Y313" t="s">
        <v>28</v>
      </c>
      <c r="Z313" s="109">
        <v>1362.9</v>
      </c>
      <c r="AA313" s="18" t="s">
        <v>67</v>
      </c>
    </row>
    <row r="314" spans="1:27" x14ac:dyDescent="0.25">
      <c r="C314" s="110"/>
      <c r="D314" s="109"/>
      <c r="E314" s="103"/>
      <c r="F314" s="109"/>
      <c r="G314" s="103"/>
      <c r="H314" s="109"/>
      <c r="I314" s="103"/>
      <c r="J314" s="109"/>
      <c r="K314" s="103"/>
      <c r="L314" s="109"/>
      <c r="M314" s="103"/>
      <c r="N314" s="109"/>
      <c r="O314" s="103"/>
      <c r="P314" s="109"/>
      <c r="Q314" s="103"/>
      <c r="R314" s="109"/>
      <c r="S314" s="103"/>
      <c r="T314" s="103"/>
      <c r="U314" s="103"/>
      <c r="V314" s="103"/>
      <c r="W314" s="103"/>
      <c r="X314" s="103"/>
      <c r="Y314" s="103"/>
      <c r="Z314" s="103"/>
      <c r="AA314" s="18"/>
    </row>
    <row r="315" spans="1:27" x14ac:dyDescent="0.25">
      <c r="C315" s="110"/>
      <c r="D315" s="109"/>
      <c r="E315" s="103"/>
      <c r="F315" s="109"/>
      <c r="G315" s="103"/>
      <c r="H315" s="109"/>
      <c r="I315" s="103"/>
      <c r="J315" s="109"/>
      <c r="K315" s="103"/>
      <c r="L315" s="109"/>
      <c r="M315" s="103"/>
      <c r="N315" s="109"/>
      <c r="O315" s="103"/>
      <c r="P315" s="109"/>
      <c r="Q315" s="103"/>
      <c r="R315" s="109"/>
      <c r="S315" s="103"/>
      <c r="T315" s="103"/>
      <c r="U315" s="103"/>
      <c r="V315" s="105" t="s">
        <v>22</v>
      </c>
      <c r="W315" s="103"/>
      <c r="X315" s="205" t="s">
        <v>182</v>
      </c>
      <c r="Y315" s="103"/>
      <c r="Z315" s="103"/>
      <c r="AA315" s="18"/>
    </row>
    <row r="316" spans="1:27" x14ac:dyDescent="0.25">
      <c r="C316" s="214" t="s">
        <v>187</v>
      </c>
      <c r="D316" s="252" t="s">
        <v>185</v>
      </c>
      <c r="E316" s="224"/>
      <c r="F316" s="218" t="s">
        <v>82</v>
      </c>
      <c r="G316" s="217" t="s">
        <v>22</v>
      </c>
      <c r="H316" s="253">
        <v>3.5177E-2</v>
      </c>
      <c r="I316" s="103"/>
      <c r="J316" s="109"/>
      <c r="K316" s="103"/>
      <c r="L316" s="109"/>
      <c r="M316" s="103"/>
      <c r="N316" s="109"/>
      <c r="O316" s="103"/>
      <c r="P316" s="109"/>
      <c r="Q316" s="103"/>
      <c r="R316" s="109"/>
      <c r="S316" s="103"/>
      <c r="T316" s="103"/>
      <c r="U316" s="103"/>
      <c r="V316" s="103"/>
      <c r="W316" s="103"/>
      <c r="X316" s="103"/>
      <c r="Y316" s="103"/>
      <c r="Z316" s="103"/>
      <c r="AA316" s="18"/>
    </row>
    <row r="317" spans="1:27" x14ac:dyDescent="0.25">
      <c r="C317" s="214"/>
      <c r="D317" s="226">
        <v>508821</v>
      </c>
      <c r="E317" s="226"/>
      <c r="F317" s="218"/>
      <c r="G317" s="217"/>
      <c r="H317" s="253"/>
      <c r="I317" s="103"/>
      <c r="J317" s="109"/>
      <c r="K317" s="103"/>
      <c r="L317" s="109"/>
      <c r="M317" s="103"/>
      <c r="N317" s="109"/>
      <c r="O317" s="103"/>
      <c r="P317" s="109"/>
      <c r="Q317" s="103"/>
      <c r="R317" s="109"/>
      <c r="S317" s="103"/>
      <c r="T317" s="103"/>
      <c r="U317" s="103"/>
      <c r="V317" s="103"/>
      <c r="W317" s="103"/>
      <c r="X317" s="103"/>
      <c r="Y317" s="103"/>
      <c r="Z317" s="103"/>
      <c r="AA317" s="18"/>
    </row>
    <row r="318" spans="1:27" x14ac:dyDescent="0.25">
      <c r="C318" s="110"/>
      <c r="D318" s="109"/>
      <c r="E318" s="103"/>
      <c r="F318" s="109"/>
      <c r="G318" s="103"/>
      <c r="H318" s="109"/>
      <c r="I318" s="103"/>
      <c r="J318" s="109"/>
      <c r="K318" s="103"/>
      <c r="L318" s="109"/>
      <c r="M318" s="103"/>
      <c r="N318" s="109"/>
      <c r="O318" s="103"/>
      <c r="P318" s="109"/>
      <c r="Q318" s="103"/>
      <c r="R318" s="109"/>
      <c r="S318" s="103"/>
      <c r="T318" s="103"/>
      <c r="U318" s="103"/>
      <c r="V318" s="103"/>
      <c r="W318" s="103"/>
      <c r="X318" s="103"/>
      <c r="Y318" s="103"/>
      <c r="Z318" s="103"/>
      <c r="AA318" s="18"/>
    </row>
    <row r="319" spans="1:27" ht="18" x14ac:dyDescent="0.35">
      <c r="A319" t="s">
        <v>227</v>
      </c>
      <c r="B319" t="s">
        <v>186</v>
      </c>
      <c r="C319" s="104"/>
      <c r="D319" s="35"/>
      <c r="E319" s="35"/>
      <c r="F319" s="106"/>
      <c r="G319" s="106"/>
      <c r="H319" s="106"/>
      <c r="I319" s="106"/>
      <c r="J319" s="25"/>
      <c r="K319" s="25"/>
      <c r="L319" s="25"/>
      <c r="M319" s="25"/>
      <c r="N319" s="106"/>
      <c r="O319" s="106"/>
      <c r="P319" s="106"/>
      <c r="Q319" s="106"/>
      <c r="R319" s="111"/>
      <c r="S319" s="111"/>
      <c r="T319" s="111"/>
      <c r="U319" s="111"/>
      <c r="V319" s="31"/>
      <c r="Y319" s="103"/>
      <c r="Z319" s="103"/>
      <c r="AA319" s="18"/>
    </row>
    <row r="320" spans="1:27" ht="18" x14ac:dyDescent="0.35">
      <c r="C320" s="214" t="s">
        <v>188</v>
      </c>
      <c r="D320" s="34" t="s">
        <v>189</v>
      </c>
      <c r="E320" s="215" t="s">
        <v>190</v>
      </c>
      <c r="F320" s="215"/>
      <c r="G320" s="216">
        <v>3.5177</v>
      </c>
      <c r="H320" s="216"/>
      <c r="I320" s="217" t="s">
        <v>93</v>
      </c>
      <c r="J320" s="218">
        <v>500435</v>
      </c>
      <c r="K320" s="217" t="s">
        <v>22</v>
      </c>
      <c r="L320" s="227" t="s">
        <v>193</v>
      </c>
      <c r="M320" s="227"/>
      <c r="N320" s="227" t="s">
        <v>367</v>
      </c>
      <c r="O320" s="227"/>
      <c r="P320" s="106"/>
      <c r="Q320" s="106"/>
      <c r="R320" s="111"/>
      <c r="S320" s="111"/>
      <c r="T320" s="111"/>
      <c r="U320" s="111"/>
      <c r="V320" s="31"/>
      <c r="Y320" s="103"/>
      <c r="Z320" s="103"/>
      <c r="AA320" s="18"/>
    </row>
    <row r="321" spans="2:28" ht="15.75" x14ac:dyDescent="0.25">
      <c r="C321" s="214"/>
      <c r="D321" s="29">
        <v>100</v>
      </c>
      <c r="E321" s="215"/>
      <c r="F321" s="215"/>
      <c r="G321" s="218">
        <v>100</v>
      </c>
      <c r="H321" s="218"/>
      <c r="I321" s="217"/>
      <c r="J321" s="218"/>
      <c r="K321" s="217"/>
      <c r="L321" s="227"/>
      <c r="M321" s="227"/>
      <c r="N321" s="227"/>
      <c r="O321" s="227"/>
      <c r="P321" s="106"/>
      <c r="Q321" s="106"/>
      <c r="R321" s="111"/>
      <c r="S321" s="111"/>
      <c r="T321" s="111"/>
      <c r="U321" s="111"/>
      <c r="V321" s="31"/>
      <c r="Y321" s="103"/>
      <c r="Z321" s="103"/>
      <c r="AA321" s="18"/>
    </row>
    <row r="322" spans="2:28" ht="18.75" x14ac:dyDescent="0.25">
      <c r="B322" t="s">
        <v>77</v>
      </c>
      <c r="C322" s="24" t="s">
        <v>191</v>
      </c>
      <c r="D322" s="126" t="s">
        <v>192</v>
      </c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Y322" s="103"/>
      <c r="Z322" s="103"/>
      <c r="AA322" s="18"/>
    </row>
    <row r="325" spans="2:28" ht="21.75" x14ac:dyDescent="0.35">
      <c r="B325" s="95" t="s">
        <v>295</v>
      </c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6"/>
    </row>
    <row r="326" spans="2:28" ht="30" x14ac:dyDescent="0.25">
      <c r="B326" s="4" t="s">
        <v>26</v>
      </c>
      <c r="C326" s="11" t="s">
        <v>36</v>
      </c>
      <c r="D326" s="5" t="s">
        <v>1</v>
      </c>
      <c r="E326" s="5"/>
      <c r="F326" s="5" t="s">
        <v>2</v>
      </c>
      <c r="G326" s="5"/>
      <c r="H326" s="5" t="s">
        <v>3</v>
      </c>
      <c r="I326" s="5"/>
      <c r="J326" s="5" t="s">
        <v>4</v>
      </c>
      <c r="K326" s="5"/>
      <c r="L326" s="5" t="s">
        <v>5</v>
      </c>
      <c r="M326" s="5"/>
      <c r="N326" s="5" t="s">
        <v>6</v>
      </c>
      <c r="O326" s="5"/>
      <c r="P326" s="5" t="s">
        <v>7</v>
      </c>
      <c r="Q326" s="5"/>
      <c r="R326" s="5" t="s">
        <v>8</v>
      </c>
      <c r="S326" s="5"/>
      <c r="T326" s="5" t="s">
        <v>9</v>
      </c>
      <c r="U326" s="5"/>
      <c r="V326" s="5" t="s">
        <v>10</v>
      </c>
      <c r="W326" s="5"/>
      <c r="X326" s="5" t="s">
        <v>11</v>
      </c>
      <c r="Y326" s="5"/>
      <c r="Z326" s="5" t="s">
        <v>12</v>
      </c>
      <c r="AA326" s="11" t="s">
        <v>73</v>
      </c>
      <c r="AB326" s="128"/>
    </row>
    <row r="327" spans="2:28" x14ac:dyDescent="0.25">
      <c r="B327" s="254" t="s">
        <v>250</v>
      </c>
      <c r="C327" s="255"/>
      <c r="D327" s="255"/>
      <c r="E327" s="255"/>
      <c r="F327" s="255"/>
      <c r="G327" s="255"/>
      <c r="H327" s="255"/>
      <c r="I327" s="255"/>
      <c r="J327" s="255"/>
      <c r="K327" s="255"/>
      <c r="L327" s="255"/>
      <c r="M327" s="255"/>
      <c r="N327" s="255"/>
      <c r="O327" s="255"/>
      <c r="P327" s="255"/>
      <c r="Q327" s="255"/>
      <c r="R327" s="255"/>
      <c r="S327" s="255"/>
      <c r="T327" s="255"/>
      <c r="U327" s="255"/>
      <c r="V327" s="255"/>
      <c r="W327" s="255"/>
      <c r="X327" s="255"/>
      <c r="Y327" s="255"/>
      <c r="Z327" s="255"/>
      <c r="AA327" s="256"/>
      <c r="AB327" s="128"/>
    </row>
    <row r="328" spans="2:28" ht="53.25" x14ac:dyDescent="0.25">
      <c r="B328" s="299">
        <v>2019</v>
      </c>
      <c r="C328" s="49" t="s">
        <v>337</v>
      </c>
      <c r="D328" s="75">
        <v>3560</v>
      </c>
      <c r="E328" s="42"/>
      <c r="F328" s="75">
        <v>2910</v>
      </c>
      <c r="G328" s="42"/>
      <c r="H328" s="75">
        <v>2846</v>
      </c>
      <c r="I328" s="42"/>
      <c r="J328" s="75">
        <v>1124</v>
      </c>
      <c r="K328" s="42"/>
      <c r="L328" s="42">
        <v>0</v>
      </c>
      <c r="M328" s="42"/>
      <c r="N328" s="42">
        <v>0</v>
      </c>
      <c r="O328" s="42"/>
      <c r="P328" s="42">
        <v>0</v>
      </c>
      <c r="Q328" s="42"/>
      <c r="R328" s="42">
        <v>0</v>
      </c>
      <c r="S328" s="42"/>
      <c r="T328" s="42">
        <v>0</v>
      </c>
      <c r="U328" s="42"/>
      <c r="V328" s="75">
        <v>1840</v>
      </c>
      <c r="W328" s="42"/>
      <c r="X328" s="75">
        <v>2952</v>
      </c>
      <c r="Y328" s="42"/>
      <c r="Z328" s="75">
        <v>3455</v>
      </c>
      <c r="AA328" s="42">
        <f>SUM(D328:Z328)</f>
        <v>18687</v>
      </c>
      <c r="AB328" s="128"/>
    </row>
    <row r="329" spans="2:28" ht="60.75" customHeight="1" x14ac:dyDescent="0.25">
      <c r="B329" s="300"/>
      <c r="C329" s="41" t="s">
        <v>328</v>
      </c>
      <c r="D329" s="75">
        <v>-4.4000000000000004</v>
      </c>
      <c r="E329" s="42"/>
      <c r="F329" s="75">
        <v>-2.8</v>
      </c>
      <c r="G329" s="42"/>
      <c r="H329" s="75">
        <v>1.5</v>
      </c>
      <c r="I329" s="42"/>
      <c r="J329" s="75">
        <v>4.2</v>
      </c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75">
        <v>1.1000000000000001</v>
      </c>
      <c r="W329" s="42"/>
      <c r="X329" s="75">
        <v>1.4</v>
      </c>
      <c r="Y329" s="42"/>
      <c r="Z329" s="75">
        <v>-1.6</v>
      </c>
      <c r="AA329" s="42"/>
      <c r="AB329" s="128"/>
    </row>
    <row r="330" spans="2:28" ht="40.5" x14ac:dyDescent="0.25">
      <c r="B330" s="300"/>
      <c r="C330" s="41" t="s">
        <v>338</v>
      </c>
      <c r="D330" s="75">
        <v>31</v>
      </c>
      <c r="E330" s="42"/>
      <c r="F330" s="75">
        <v>28</v>
      </c>
      <c r="G330" s="42"/>
      <c r="H330" s="75">
        <v>31</v>
      </c>
      <c r="I330" s="42"/>
      <c r="J330" s="75">
        <v>10</v>
      </c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75">
        <v>16</v>
      </c>
      <c r="W330" s="42"/>
      <c r="X330" s="75">
        <v>30</v>
      </c>
      <c r="Y330" s="42"/>
      <c r="Z330" s="75">
        <v>31</v>
      </c>
      <c r="AA330" s="42">
        <f t="shared" ref="AA330:AA332" si="15">SUM(D330:Z330)</f>
        <v>177</v>
      </c>
      <c r="AB330" s="128"/>
    </row>
    <row r="331" spans="2:28" ht="53.25" x14ac:dyDescent="0.25">
      <c r="B331" s="301"/>
      <c r="C331" s="40" t="s">
        <v>339</v>
      </c>
      <c r="D331" s="46">
        <f>(F355*(F357-F356))/F358*F359*D328/(D330*(F357-D329))</f>
        <v>2348.2633527234266</v>
      </c>
      <c r="E331" s="42"/>
      <c r="F331" s="43">
        <f>(F355*(F357-F356))/F358*F359*F328/(F330*(F357-F329))</f>
        <v>2274.3035714285716</v>
      </c>
      <c r="G331" s="42"/>
      <c r="H331" s="43">
        <f>(F355*(F357-F356))/F358*F359*H328/(H330*(F357-H329))</f>
        <v>2475.9951874455101</v>
      </c>
      <c r="I331" s="42"/>
      <c r="J331" s="43">
        <f>(F355*(F357-F356))/F358*F359*J328/(J330*(F357-J329))</f>
        <v>3549.4212658227843</v>
      </c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3">
        <f>(F355*(F357-F356))/F358*F359*V328/(V330*(F357-V329))</f>
        <v>3035.8783068783068</v>
      </c>
      <c r="W331" s="42"/>
      <c r="X331" s="43">
        <f>(F355*(F357-F356))/F358*F359*X328/(X330*(F357-X329))</f>
        <v>2639.5535483870967</v>
      </c>
      <c r="Y331" s="42"/>
      <c r="Z331" s="43">
        <f>(F355*(F357-F356))/F358*F359*Z328/(Z330*(F357-Z329))</f>
        <v>2574.4290621266427</v>
      </c>
      <c r="AA331" s="207">
        <f t="shared" si="15"/>
        <v>18897.844294812341</v>
      </c>
      <c r="AB331" s="128"/>
    </row>
    <row r="332" spans="2:28" ht="53.25" x14ac:dyDescent="0.25">
      <c r="B332" s="302">
        <v>2020</v>
      </c>
      <c r="C332" s="49" t="s">
        <v>337</v>
      </c>
      <c r="D332" s="75">
        <v>3426</v>
      </c>
      <c r="E332" s="42"/>
      <c r="F332" s="75">
        <v>2860</v>
      </c>
      <c r="G332" s="42"/>
      <c r="H332" s="75">
        <v>2710</v>
      </c>
      <c r="I332" s="42"/>
      <c r="J332" s="75">
        <v>1570</v>
      </c>
      <c r="K332" s="42"/>
      <c r="L332" s="42">
        <v>0</v>
      </c>
      <c r="M332" s="42"/>
      <c r="N332" s="42">
        <v>0</v>
      </c>
      <c r="O332" s="42"/>
      <c r="P332" s="42">
        <v>0</v>
      </c>
      <c r="Q332" s="42"/>
      <c r="R332" s="42">
        <v>0</v>
      </c>
      <c r="S332" s="42"/>
      <c r="T332" s="42">
        <v>0</v>
      </c>
      <c r="U332" s="42"/>
      <c r="V332" s="75">
        <v>1100</v>
      </c>
      <c r="W332" s="42"/>
      <c r="X332" s="75">
        <v>2850</v>
      </c>
      <c r="Y332" s="42"/>
      <c r="Z332" s="75">
        <v>3140</v>
      </c>
      <c r="AA332" s="42">
        <f t="shared" si="15"/>
        <v>17656</v>
      </c>
      <c r="AB332" s="128"/>
    </row>
    <row r="333" spans="2:28" ht="56.25" customHeight="1" x14ac:dyDescent="0.25">
      <c r="B333" s="303"/>
      <c r="C333" s="41" t="s">
        <v>328</v>
      </c>
      <c r="D333" s="75">
        <v>-3.8</v>
      </c>
      <c r="E333" s="42"/>
      <c r="F333" s="75">
        <v>-2.2999999999999998</v>
      </c>
      <c r="G333" s="42"/>
      <c r="H333" s="75">
        <v>-0.5</v>
      </c>
      <c r="I333" s="42"/>
      <c r="J333" s="75">
        <v>4.7</v>
      </c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75">
        <v>3.5</v>
      </c>
      <c r="W333" s="42"/>
      <c r="X333" s="75">
        <v>3.3</v>
      </c>
      <c r="Y333" s="42"/>
      <c r="Z333" s="75">
        <v>-1.4</v>
      </c>
      <c r="AA333" s="42"/>
      <c r="AB333" s="128"/>
    </row>
    <row r="334" spans="2:28" ht="40.5" x14ac:dyDescent="0.25">
      <c r="B334" s="303"/>
      <c r="C334" s="41" t="s">
        <v>338</v>
      </c>
      <c r="D334" s="75">
        <v>31</v>
      </c>
      <c r="E334" s="42"/>
      <c r="F334" s="75">
        <v>29</v>
      </c>
      <c r="G334" s="42"/>
      <c r="H334" s="75">
        <v>31</v>
      </c>
      <c r="I334" s="42"/>
      <c r="J334" s="75">
        <v>15</v>
      </c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75">
        <v>11</v>
      </c>
      <c r="W334" s="42"/>
      <c r="X334" s="75">
        <v>30</v>
      </c>
      <c r="Y334" s="42"/>
      <c r="Z334" s="75">
        <v>31</v>
      </c>
      <c r="AA334" s="42">
        <f t="shared" ref="AA334:AA336" si="16">SUM(D334:Z334)</f>
        <v>178</v>
      </c>
      <c r="AB334" s="128"/>
    </row>
    <row r="335" spans="2:28" ht="53.25" x14ac:dyDescent="0.25">
      <c r="B335" s="304"/>
      <c r="C335" s="40" t="s">
        <v>339</v>
      </c>
      <c r="D335" s="43">
        <f>(F355*(F357-F356))/F358*F359*(D332/(D334*(F357-D333)))</f>
        <v>2316.8452697207913</v>
      </c>
      <c r="E335" s="42"/>
      <c r="F335" s="43">
        <f>(F355*(F357-F356))/F358*F359*(F332/(F334*(F357-F333)))</f>
        <v>2206.5384258543372</v>
      </c>
      <c r="G335" s="42"/>
      <c r="H335" s="43">
        <f>(F355*(F357-F356))/F358*F359*(H332/(H334*(F357-H333)))</f>
        <v>2127.6591660110153</v>
      </c>
      <c r="I335" s="42"/>
      <c r="J335" s="43">
        <f>(F355*(F357-F356))/F358*F359*(J332/(J334*(F357-J333)))</f>
        <v>3413.2278867102395</v>
      </c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3">
        <f>(F355*(F357-F356))/F358*F359*(V332/(V334*(F357-V333)))</f>
        <v>3023.878787878788</v>
      </c>
      <c r="W335" s="42"/>
      <c r="X335" s="43">
        <f>(F355*(F357-F356))/F358*F359*(X332/(X334*(F357-X333)))</f>
        <v>2838.2814371257482</v>
      </c>
      <c r="Y335" s="42"/>
      <c r="Z335" s="43">
        <f>(F355*(F357-F356))/F358*F359*(Z332/(Z334*(F357-Z333)))</f>
        <v>2361.5791377750979</v>
      </c>
      <c r="AA335" s="207">
        <f t="shared" si="16"/>
        <v>18288.010111076019</v>
      </c>
      <c r="AB335" s="128"/>
    </row>
    <row r="336" spans="2:28" ht="53.25" x14ac:dyDescent="0.25">
      <c r="B336" s="302">
        <v>2021</v>
      </c>
      <c r="C336" s="49" t="s">
        <v>337</v>
      </c>
      <c r="D336" s="75">
        <v>3450</v>
      </c>
      <c r="E336" s="42"/>
      <c r="F336" s="75">
        <v>3160</v>
      </c>
      <c r="G336" s="42"/>
      <c r="H336" s="75">
        <v>2909</v>
      </c>
      <c r="I336" s="42"/>
      <c r="J336" s="75">
        <v>1590</v>
      </c>
      <c r="K336" s="42"/>
      <c r="L336" s="42">
        <v>0</v>
      </c>
      <c r="M336" s="42"/>
      <c r="N336" s="42">
        <v>0</v>
      </c>
      <c r="O336" s="42"/>
      <c r="P336" s="42">
        <v>0</v>
      </c>
      <c r="Q336" s="42"/>
      <c r="R336" s="42">
        <v>0</v>
      </c>
      <c r="S336" s="42"/>
      <c r="T336" s="42">
        <v>0</v>
      </c>
      <c r="U336" s="42"/>
      <c r="V336" s="75">
        <v>1625</v>
      </c>
      <c r="W336" s="42"/>
      <c r="X336" s="75">
        <v>2905</v>
      </c>
      <c r="Y336" s="42"/>
      <c r="Z336" s="75">
        <v>3290</v>
      </c>
      <c r="AA336" s="42">
        <f t="shared" si="16"/>
        <v>18929</v>
      </c>
      <c r="AB336" s="128"/>
    </row>
    <row r="337" spans="2:28" ht="57.75" customHeight="1" x14ac:dyDescent="0.25">
      <c r="B337" s="303"/>
      <c r="C337" s="41" t="s">
        <v>328</v>
      </c>
      <c r="D337" s="75">
        <v>-3.5</v>
      </c>
      <c r="E337" s="42"/>
      <c r="F337" s="76">
        <v>-2</v>
      </c>
      <c r="G337" s="44"/>
      <c r="H337" s="75">
        <v>1</v>
      </c>
      <c r="I337" s="42"/>
      <c r="J337" s="76">
        <v>3.1</v>
      </c>
      <c r="K337" s="44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75">
        <v>4.0999999999999996</v>
      </c>
      <c r="W337" s="42"/>
      <c r="X337" s="75">
        <v>2.2000000000000002</v>
      </c>
      <c r="Y337" s="42"/>
      <c r="Z337" s="76">
        <v>-1.5</v>
      </c>
      <c r="AA337" s="42"/>
      <c r="AB337" s="128"/>
    </row>
    <row r="338" spans="2:28" ht="40.5" x14ac:dyDescent="0.25">
      <c r="B338" s="303"/>
      <c r="C338" s="41" t="s">
        <v>338</v>
      </c>
      <c r="D338" s="75">
        <v>31</v>
      </c>
      <c r="E338" s="42"/>
      <c r="F338" s="75">
        <v>28</v>
      </c>
      <c r="G338" s="42"/>
      <c r="H338" s="75">
        <v>31</v>
      </c>
      <c r="I338" s="42"/>
      <c r="J338" s="75">
        <v>15</v>
      </c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75">
        <v>16</v>
      </c>
      <c r="W338" s="42"/>
      <c r="X338" s="75">
        <v>30</v>
      </c>
      <c r="Y338" s="42"/>
      <c r="Z338" s="75">
        <v>31</v>
      </c>
      <c r="AA338" s="42">
        <f t="shared" ref="AA338:AA339" si="17">SUM(D338:Z338)</f>
        <v>182</v>
      </c>
      <c r="AB338" s="128"/>
    </row>
    <row r="339" spans="2:28" ht="53.25" x14ac:dyDescent="0.25">
      <c r="B339" s="304"/>
      <c r="C339" s="40" t="s">
        <v>339</v>
      </c>
      <c r="D339" s="43">
        <f>(F355*(F357-F356)/F358*F359*D336/(D338*(F357-D337)))</f>
        <v>2362.859299931366</v>
      </c>
      <c r="E339" s="42"/>
      <c r="F339" s="43">
        <f>(F355*(F357-F356)/F358*F359*F336/(F338*(F357-F337)))</f>
        <v>2559.4974025974025</v>
      </c>
      <c r="G339" s="44"/>
      <c r="H339" s="43">
        <f>(F355*(F357-F356)/F358*F359*H336/(H338*(F357-H337)))</f>
        <v>2464.2045161290321</v>
      </c>
      <c r="I339" s="42"/>
      <c r="J339" s="43">
        <f>(F355*(F357-F356)/F358*F359*J336/(J338*(F357-J337)))</f>
        <v>3129.4461538461542</v>
      </c>
      <c r="K339" s="44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3">
        <f>(F355*(F357-F356)/F358*F359*V336/(V338*(F357-V337)))</f>
        <v>3187.0184748427673</v>
      </c>
      <c r="W339" s="42"/>
      <c r="X339" s="43">
        <f>(F355*(F357-F356)/F358*F359*X336/(X338*(F357-X337)))</f>
        <v>2714.2709737827713</v>
      </c>
      <c r="Y339" s="42"/>
      <c r="Z339" s="43">
        <f>(F355*(F357-F356)/F358*F359*Z336/(Z338*(F357-Z337)))</f>
        <v>2462.8846211552891</v>
      </c>
      <c r="AA339" s="207">
        <f t="shared" si="17"/>
        <v>18880.181442284782</v>
      </c>
      <c r="AB339" s="128"/>
    </row>
    <row r="340" spans="2:28" ht="18" x14ac:dyDescent="0.25">
      <c r="B340" s="211" t="s">
        <v>340</v>
      </c>
      <c r="C340" s="212"/>
      <c r="D340" s="212"/>
      <c r="E340" s="212"/>
      <c r="F340" s="212"/>
      <c r="G340" s="212"/>
      <c r="H340" s="212"/>
      <c r="I340" s="212"/>
      <c r="J340" s="212"/>
      <c r="K340" s="212"/>
      <c r="L340" s="212"/>
      <c r="M340" s="212"/>
      <c r="N340" s="212"/>
      <c r="O340" s="212"/>
      <c r="P340" s="212"/>
      <c r="Q340" s="212"/>
      <c r="R340" s="212"/>
      <c r="S340" s="212"/>
      <c r="T340" s="212"/>
      <c r="U340" s="212"/>
      <c r="V340" s="212"/>
      <c r="W340" s="212"/>
      <c r="X340" s="212"/>
      <c r="Y340" s="212"/>
      <c r="Z340" s="212"/>
      <c r="AA340" s="79">
        <f>(AA331+AA335+AA339)/3</f>
        <v>18688.678616057714</v>
      </c>
      <c r="AB340" s="128"/>
    </row>
    <row r="341" spans="2:28" ht="18" x14ac:dyDescent="0.25">
      <c r="B341" s="211" t="s">
        <v>308</v>
      </c>
      <c r="C341" s="212"/>
      <c r="D341" s="212"/>
      <c r="E341" s="212"/>
      <c r="F341" s="212"/>
      <c r="G341" s="212"/>
      <c r="H341" s="212"/>
      <c r="I341" s="212"/>
      <c r="J341" s="212"/>
      <c r="K341" s="212"/>
      <c r="L341" s="212"/>
      <c r="M341" s="212"/>
      <c r="N341" s="212"/>
      <c r="O341" s="212"/>
      <c r="P341" s="212"/>
      <c r="Q341" s="212"/>
      <c r="R341" s="212"/>
      <c r="S341" s="212"/>
      <c r="T341" s="212"/>
      <c r="U341" s="212"/>
      <c r="V341" s="212"/>
      <c r="W341" s="212"/>
      <c r="X341" s="212"/>
      <c r="Y341" s="212"/>
      <c r="Z341" s="212"/>
      <c r="AA341" s="192">
        <f>AA340*9.51/1000</f>
        <v>177.72933363870885</v>
      </c>
      <c r="AB341" s="128"/>
    </row>
    <row r="342" spans="2:28" x14ac:dyDescent="0.25">
      <c r="B342" s="235" t="s">
        <v>255</v>
      </c>
      <c r="C342" s="236"/>
      <c r="D342" s="236"/>
      <c r="E342" s="236"/>
      <c r="F342" s="236"/>
      <c r="G342" s="236"/>
      <c r="H342" s="236"/>
      <c r="I342" s="236"/>
      <c r="J342" s="236"/>
      <c r="K342" s="236"/>
      <c r="L342" s="236"/>
      <c r="M342" s="236"/>
      <c r="N342" s="236"/>
      <c r="O342" s="236"/>
      <c r="P342" s="236"/>
      <c r="Q342" s="236"/>
      <c r="R342" s="236"/>
      <c r="S342" s="236"/>
      <c r="T342" s="236"/>
      <c r="U342" s="236"/>
      <c r="V342" s="236"/>
      <c r="W342" s="236"/>
      <c r="X342" s="236"/>
      <c r="Y342" s="236"/>
      <c r="Z342" s="236"/>
      <c r="AA342" s="237"/>
      <c r="AB342" s="128"/>
    </row>
    <row r="343" spans="2:28" ht="53.25" x14ac:dyDescent="0.25">
      <c r="B343" s="243">
        <v>2024</v>
      </c>
      <c r="C343" s="49" t="s">
        <v>337</v>
      </c>
      <c r="D343" s="75">
        <v>3142</v>
      </c>
      <c r="E343" s="42"/>
      <c r="F343" s="77">
        <v>2951</v>
      </c>
      <c r="G343" s="44"/>
      <c r="H343" s="75">
        <v>2556</v>
      </c>
      <c r="I343" s="42"/>
      <c r="J343" s="77">
        <v>1016</v>
      </c>
      <c r="K343" s="44"/>
      <c r="L343" s="42">
        <v>0</v>
      </c>
      <c r="M343" s="42"/>
      <c r="N343" s="42">
        <v>0</v>
      </c>
      <c r="O343" s="42"/>
      <c r="P343" s="42">
        <v>0</v>
      </c>
      <c r="Q343" s="42"/>
      <c r="R343" s="42">
        <v>0</v>
      </c>
      <c r="S343" s="42"/>
      <c r="T343" s="42">
        <v>0</v>
      </c>
      <c r="U343" s="42"/>
      <c r="V343" s="75">
        <v>1546</v>
      </c>
      <c r="W343" s="42"/>
      <c r="X343" s="75">
        <v>2640</v>
      </c>
      <c r="Y343" s="42"/>
      <c r="Z343" s="77">
        <v>2868</v>
      </c>
      <c r="AA343" s="42">
        <f t="shared" ref="AA343" si="18">SUM(D343:Z343)</f>
        <v>16719</v>
      </c>
      <c r="AB343" s="128"/>
    </row>
    <row r="344" spans="2:28" ht="56.25" customHeight="1" x14ac:dyDescent="0.25">
      <c r="B344" s="243"/>
      <c r="C344" s="41" t="s">
        <v>328</v>
      </c>
      <c r="D344" s="75">
        <v>-3.1</v>
      </c>
      <c r="E344" s="42"/>
      <c r="F344" s="76">
        <v>-1.9</v>
      </c>
      <c r="G344" s="44"/>
      <c r="H344" s="75">
        <v>1.5</v>
      </c>
      <c r="I344" s="42"/>
      <c r="J344" s="76">
        <v>4</v>
      </c>
      <c r="K344" s="44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75">
        <v>3.9</v>
      </c>
      <c r="W344" s="42"/>
      <c r="X344" s="75">
        <v>1.3</v>
      </c>
      <c r="Y344" s="42"/>
      <c r="Z344" s="76">
        <v>-1.3</v>
      </c>
      <c r="AA344" s="42"/>
      <c r="AB344" s="128"/>
    </row>
    <row r="345" spans="2:28" ht="40.5" x14ac:dyDescent="0.25">
      <c r="B345" s="243"/>
      <c r="C345" s="41" t="s">
        <v>338</v>
      </c>
      <c r="D345" s="75">
        <v>31</v>
      </c>
      <c r="E345" s="42"/>
      <c r="F345" s="75">
        <v>29</v>
      </c>
      <c r="G345" s="42"/>
      <c r="H345" s="75">
        <v>31</v>
      </c>
      <c r="I345" s="42"/>
      <c r="J345" s="75">
        <v>9</v>
      </c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75">
        <v>16</v>
      </c>
      <c r="W345" s="42"/>
      <c r="X345" s="75">
        <v>30</v>
      </c>
      <c r="Y345" s="42"/>
      <c r="Z345" s="75">
        <v>31</v>
      </c>
      <c r="AA345" s="42">
        <f t="shared" ref="AA345:AA346" si="19">SUM(D345:Z345)</f>
        <v>177</v>
      </c>
      <c r="AB345" s="128"/>
    </row>
    <row r="346" spans="2:28" ht="53.25" x14ac:dyDescent="0.25">
      <c r="B346" s="243"/>
      <c r="C346" s="40" t="s">
        <v>339</v>
      </c>
      <c r="D346" s="43">
        <f>(F355*(F357-F356)/F358*F359*D343/(D345*(F357-D344)))</f>
        <v>2189.1767630219242</v>
      </c>
      <c r="E346" s="42"/>
      <c r="F346" s="43">
        <f>(F355*(F357-F356)/F358*F359*F343/(F345*(F357-F344)))</f>
        <v>2318.3308770272401</v>
      </c>
      <c r="G346" s="44"/>
      <c r="H346" s="43">
        <f>(F355*(F357-F356)/F358*F359*H343/(H345*(F357-H344)))</f>
        <v>2223.6977157802962</v>
      </c>
      <c r="I346" s="42"/>
      <c r="J346" s="43">
        <f>(F355*(F357-F356)/F358*F359*J343/(J345*(F357-J344)))</f>
        <v>3520.2988888888885</v>
      </c>
      <c r="K346" s="44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3">
        <f>(F355*(F357-F356)/F358*F359*V343/(V345*(F357-V344)))</f>
        <v>2994.4147515527948</v>
      </c>
      <c r="W346" s="42"/>
      <c r="X346" s="43">
        <f>(F355*(F357-F356)/F358*F359*X343/(X345*(F357-X344)))</f>
        <v>2347.9529411764706</v>
      </c>
      <c r="Y346" s="42"/>
      <c r="Z346" s="43">
        <f>(F355*(F357-F356)/F358*F359*Z343/(Z345*(F357-Z344)))</f>
        <v>2167.1360290776915</v>
      </c>
      <c r="AA346" s="207">
        <f t="shared" si="19"/>
        <v>17761.007966525307</v>
      </c>
      <c r="AB346" s="128"/>
    </row>
    <row r="347" spans="2:28" ht="18" x14ac:dyDescent="0.35">
      <c r="B347" s="244" t="s">
        <v>252</v>
      </c>
      <c r="C347" s="245"/>
      <c r="D347" s="245"/>
      <c r="E347" s="245"/>
      <c r="F347" s="245"/>
      <c r="G347" s="245"/>
      <c r="H347" s="245"/>
      <c r="I347" s="245"/>
      <c r="J347" s="245"/>
      <c r="K347" s="245"/>
      <c r="L347" s="245"/>
      <c r="M347" s="245"/>
      <c r="N347" s="245"/>
      <c r="O347" s="245"/>
      <c r="P347" s="245"/>
      <c r="Q347" s="245"/>
      <c r="R347" s="245"/>
      <c r="S347" s="245"/>
      <c r="T347" s="245"/>
      <c r="U347" s="245"/>
      <c r="V347" s="245"/>
      <c r="W347" s="245"/>
      <c r="X347" s="245"/>
      <c r="Y347" s="245"/>
      <c r="Z347" s="246"/>
      <c r="AA347" s="206">
        <f>(AA340-AA346)/AA340*100</f>
        <v>4.9638108107618288</v>
      </c>
      <c r="AB347" s="128"/>
    </row>
    <row r="348" spans="2:28" ht="18" x14ac:dyDescent="0.35">
      <c r="B348" s="244" t="s">
        <v>251</v>
      </c>
      <c r="C348" s="245"/>
      <c r="D348" s="245"/>
      <c r="E348" s="245"/>
      <c r="F348" s="245"/>
      <c r="G348" s="245"/>
      <c r="H348" s="245"/>
      <c r="I348" s="245"/>
      <c r="J348" s="245"/>
      <c r="K348" s="245"/>
      <c r="L348" s="245"/>
      <c r="M348" s="245"/>
      <c r="N348" s="245"/>
      <c r="O348" s="245"/>
      <c r="P348" s="245"/>
      <c r="Q348" s="245"/>
      <c r="R348" s="245"/>
      <c r="S348" s="245"/>
      <c r="T348" s="245"/>
      <c r="U348" s="245"/>
      <c r="V348" s="245"/>
      <c r="W348" s="245"/>
      <c r="X348" s="245"/>
      <c r="Y348" s="245"/>
      <c r="Z348" s="246"/>
      <c r="AA348" s="79">
        <f>AA347/100*AA343</f>
        <v>829.89952945127015</v>
      </c>
      <c r="AB348" s="128"/>
    </row>
    <row r="349" spans="2:28" ht="18" x14ac:dyDescent="0.35">
      <c r="B349" s="244" t="s">
        <v>368</v>
      </c>
      <c r="C349" s="245"/>
      <c r="D349" s="245"/>
      <c r="E349" s="245"/>
      <c r="F349" s="245"/>
      <c r="G349" s="245"/>
      <c r="H349" s="245"/>
      <c r="I349" s="245"/>
      <c r="J349" s="245"/>
      <c r="K349" s="245"/>
      <c r="L349" s="245"/>
      <c r="M349" s="245"/>
      <c r="N349" s="245"/>
      <c r="O349" s="245"/>
      <c r="P349" s="245"/>
      <c r="Q349" s="245"/>
      <c r="R349" s="245"/>
      <c r="S349" s="245"/>
      <c r="T349" s="245"/>
      <c r="U349" s="245"/>
      <c r="V349" s="245"/>
      <c r="W349" s="245"/>
      <c r="X349" s="245"/>
      <c r="Y349" s="245"/>
      <c r="Z349" s="246"/>
      <c r="AA349" s="79">
        <f>AA348*9.51/1000</f>
        <v>7.8923445250815796</v>
      </c>
      <c r="AB349" s="128"/>
    </row>
    <row r="350" spans="2:28" x14ac:dyDescent="0.25">
      <c r="C350" s="2"/>
      <c r="D350" s="142"/>
      <c r="E350" s="142"/>
      <c r="F350" s="142"/>
      <c r="G350" s="142"/>
      <c r="H350" s="142"/>
      <c r="I350" s="142"/>
      <c r="J350" s="142"/>
      <c r="K350" s="142"/>
      <c r="L350" s="142"/>
      <c r="M350" s="142"/>
      <c r="N350" s="142"/>
      <c r="O350" s="142"/>
      <c r="P350" s="142"/>
      <c r="Q350" s="142"/>
      <c r="R350" s="142"/>
      <c r="S350" s="142"/>
      <c r="T350" s="142"/>
      <c r="U350" s="142"/>
      <c r="V350" s="142"/>
      <c r="W350" s="142"/>
      <c r="X350" s="142"/>
      <c r="Y350" s="142"/>
      <c r="Z350" s="142"/>
      <c r="AA350" s="142"/>
      <c r="AB350" s="128"/>
    </row>
    <row r="351" spans="2:28" x14ac:dyDescent="0.25">
      <c r="B351" s="10" t="s">
        <v>253</v>
      </c>
      <c r="C351" s="2"/>
      <c r="D351" s="142"/>
      <c r="E351" s="142"/>
      <c r="F351" s="142"/>
      <c r="G351" s="142"/>
      <c r="H351" s="142"/>
      <c r="I351" s="142"/>
      <c r="J351" s="142"/>
      <c r="K351" s="142"/>
      <c r="L351" s="142"/>
      <c r="M351" s="142"/>
      <c r="N351" s="142"/>
      <c r="O351" s="142"/>
      <c r="P351" s="142"/>
      <c r="Q351" s="142"/>
      <c r="R351" s="142"/>
      <c r="S351" s="142"/>
      <c r="T351" s="142"/>
      <c r="U351" s="142"/>
      <c r="V351" s="142"/>
      <c r="W351" s="142"/>
      <c r="X351" s="142"/>
      <c r="Y351" s="142"/>
      <c r="Z351" s="142"/>
      <c r="AA351" s="142"/>
      <c r="AB351" s="128"/>
    </row>
    <row r="352" spans="2:28" ht="18.75" x14ac:dyDescent="0.35">
      <c r="C352" s="305" t="s">
        <v>254</v>
      </c>
      <c r="D352" s="141" t="s">
        <v>16</v>
      </c>
      <c r="E352" s="141"/>
      <c r="F352" s="141" t="s">
        <v>20</v>
      </c>
      <c r="G352" s="141"/>
      <c r="H352" s="261" t="s">
        <v>256</v>
      </c>
      <c r="I352" s="150"/>
      <c r="J352" s="242" t="s">
        <v>257</v>
      </c>
      <c r="K352" s="220"/>
      <c r="L352" s="220"/>
      <c r="M352" s="142"/>
      <c r="N352" s="12"/>
      <c r="O352" s="12"/>
      <c r="P352" s="142"/>
      <c r="Q352" s="142"/>
      <c r="R352" s="142"/>
      <c r="S352" s="142"/>
      <c r="T352" s="142"/>
      <c r="U352" s="142"/>
      <c r="V352" s="142"/>
      <c r="W352" s="142"/>
      <c r="X352" s="142"/>
      <c r="Y352" s="142"/>
      <c r="Z352" s="142"/>
      <c r="AA352" s="142"/>
      <c r="AB352" s="128"/>
    </row>
    <row r="353" spans="2:28" ht="17.25" x14ac:dyDescent="0.25">
      <c r="C353" s="228"/>
      <c r="D353" s="241" t="s">
        <v>15</v>
      </c>
      <c r="E353" s="241"/>
      <c r="F353" s="241"/>
      <c r="G353" s="142"/>
      <c r="H353" s="261"/>
      <c r="I353" s="150"/>
      <c r="J353" s="221" t="s">
        <v>19</v>
      </c>
      <c r="K353" s="221"/>
      <c r="L353" s="221"/>
      <c r="M353" s="142"/>
      <c r="N353" s="142"/>
      <c r="O353" s="142"/>
      <c r="P353" s="142"/>
      <c r="Q353" s="142"/>
      <c r="R353" s="142"/>
      <c r="S353" s="142"/>
      <c r="T353" s="142"/>
      <c r="U353" s="142"/>
      <c r="V353" s="142"/>
      <c r="W353" s="142"/>
      <c r="X353" s="142"/>
      <c r="Y353" s="142"/>
      <c r="Z353" s="142"/>
      <c r="AA353" s="142"/>
      <c r="AB353" s="128"/>
    </row>
    <row r="354" spans="2:28" x14ac:dyDescent="0.25">
      <c r="C354" s="2"/>
      <c r="D354" s="142"/>
      <c r="E354" s="142"/>
      <c r="F354" s="142"/>
      <c r="G354" s="142"/>
      <c r="H354" s="142"/>
      <c r="I354" s="142"/>
      <c r="J354" s="142"/>
      <c r="K354" s="142"/>
      <c r="L354" s="142"/>
      <c r="M354" s="142"/>
      <c r="N354" s="142"/>
      <c r="O354" s="142"/>
      <c r="P354" s="142"/>
      <c r="Q354" s="142"/>
      <c r="R354" s="142"/>
      <c r="S354" s="142"/>
      <c r="T354" s="142"/>
      <c r="U354" s="142"/>
      <c r="V354" s="142"/>
      <c r="W354" s="142"/>
      <c r="X354" s="142"/>
      <c r="Y354" s="142"/>
      <c r="Z354" s="142"/>
      <c r="AA354" s="142"/>
      <c r="AB354" s="128"/>
    </row>
    <row r="355" spans="2:28" ht="18.75" x14ac:dyDescent="0.35">
      <c r="C355" s="8" t="s">
        <v>21</v>
      </c>
      <c r="D355" s="142" t="s">
        <v>16</v>
      </c>
      <c r="E355" s="142" t="s">
        <v>22</v>
      </c>
      <c r="F355" s="81">
        <v>182</v>
      </c>
      <c r="G355" s="144" t="s">
        <v>99</v>
      </c>
      <c r="H355" s="58" t="s">
        <v>317</v>
      </c>
      <c r="I355" s="58"/>
      <c r="J355" s="58"/>
      <c r="K355" s="58"/>
      <c r="L355" s="58"/>
      <c r="M355" s="58"/>
      <c r="N355" s="58"/>
      <c r="O355" s="144"/>
      <c r="P355" s="142"/>
      <c r="Q355" s="142"/>
      <c r="R355" s="142"/>
      <c r="S355" s="142"/>
      <c r="T355" s="142"/>
      <c r="U355" s="142"/>
      <c r="V355" s="142"/>
      <c r="W355" s="142"/>
      <c r="X355" s="142"/>
      <c r="Y355" s="142"/>
      <c r="Z355" s="142"/>
      <c r="AA355" s="142"/>
      <c r="AB355" s="128"/>
    </row>
    <row r="356" spans="2:28" ht="18.75" x14ac:dyDescent="0.35">
      <c r="C356" s="2"/>
      <c r="D356" s="142" t="s">
        <v>23</v>
      </c>
      <c r="E356" s="142" t="s">
        <v>22</v>
      </c>
      <c r="F356" s="81">
        <v>-0.2</v>
      </c>
      <c r="G356" s="38" t="s">
        <v>100</v>
      </c>
      <c r="H356" s="58" t="s">
        <v>131</v>
      </c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128"/>
    </row>
    <row r="357" spans="2:28" ht="18.75" x14ac:dyDescent="0.35">
      <c r="C357" s="2"/>
      <c r="D357" s="142" t="s">
        <v>24</v>
      </c>
      <c r="E357" s="142" t="s">
        <v>22</v>
      </c>
      <c r="F357" s="81">
        <v>20</v>
      </c>
      <c r="G357" s="38" t="s">
        <v>100</v>
      </c>
      <c r="H357" s="144" t="s">
        <v>132</v>
      </c>
      <c r="I357" s="144"/>
      <c r="J357" s="142"/>
      <c r="K357" s="142"/>
      <c r="L357" s="142"/>
      <c r="M357" s="142"/>
      <c r="N357" s="142"/>
      <c r="O357" s="142"/>
      <c r="P357" s="142"/>
      <c r="Q357" s="142"/>
      <c r="R357" s="142"/>
      <c r="S357" s="142"/>
      <c r="T357" s="142"/>
      <c r="U357" s="142"/>
      <c r="V357" s="142"/>
      <c r="W357" s="142"/>
      <c r="X357" s="142"/>
      <c r="Y357" s="142"/>
      <c r="Z357" s="142"/>
      <c r="AA357" s="142"/>
      <c r="AB357" s="128"/>
    </row>
    <row r="358" spans="2:28" x14ac:dyDescent="0.25">
      <c r="C358" s="2"/>
      <c r="D358" s="142" t="s">
        <v>102</v>
      </c>
      <c r="E358" s="142" t="s">
        <v>22</v>
      </c>
      <c r="F358" s="81">
        <v>7</v>
      </c>
      <c r="G358" s="39" t="s">
        <v>103</v>
      </c>
      <c r="H358" s="144" t="s">
        <v>259</v>
      </c>
      <c r="I358" s="144"/>
      <c r="J358" s="142"/>
      <c r="K358" s="142"/>
      <c r="L358" s="142"/>
      <c r="M358" s="142"/>
      <c r="N358" s="142"/>
      <c r="O358" s="142"/>
      <c r="P358" s="142"/>
      <c r="Q358" s="142"/>
      <c r="R358" s="142"/>
      <c r="S358" s="142"/>
      <c r="T358" s="142"/>
      <c r="U358" s="142"/>
      <c r="V358" s="142"/>
      <c r="W358" s="142"/>
      <c r="X358" s="142"/>
      <c r="Y358" s="142"/>
      <c r="Z358" s="142"/>
      <c r="AA358" s="142"/>
      <c r="AB358" s="128"/>
    </row>
    <row r="359" spans="2:28" ht="18" x14ac:dyDescent="0.35">
      <c r="C359" s="2"/>
      <c r="D359" s="142" t="s">
        <v>25</v>
      </c>
      <c r="E359" s="142" t="s">
        <v>22</v>
      </c>
      <c r="F359" s="81">
        <v>0.95</v>
      </c>
      <c r="G359" s="144"/>
      <c r="H359" s="144" t="s">
        <v>258</v>
      </c>
      <c r="I359" s="144"/>
      <c r="J359" s="142"/>
      <c r="K359" s="142"/>
      <c r="L359" s="142"/>
      <c r="M359" s="142"/>
      <c r="N359" s="142"/>
      <c r="O359" s="142"/>
      <c r="P359" s="142"/>
      <c r="Q359" s="142"/>
      <c r="R359" s="142"/>
      <c r="S359" s="142"/>
      <c r="T359" s="142"/>
      <c r="U359" s="142"/>
      <c r="V359" s="142"/>
      <c r="W359" s="142"/>
      <c r="X359" s="142"/>
      <c r="Y359" s="142"/>
      <c r="Z359" s="142"/>
      <c r="AA359" s="142"/>
      <c r="AB359" s="128"/>
    </row>
    <row r="360" spans="2:28" x14ac:dyDescent="0.25">
      <c r="B360" s="10" t="s">
        <v>0</v>
      </c>
      <c r="C360" s="305" t="s">
        <v>254</v>
      </c>
      <c r="D360" s="220" t="s">
        <v>31</v>
      </c>
      <c r="E360" s="220"/>
      <c r="F360" s="220"/>
      <c r="G360" s="142"/>
      <c r="H360" s="240" t="s">
        <v>318</v>
      </c>
      <c r="I360" s="143"/>
      <c r="J360" s="141">
        <v>3560</v>
      </c>
      <c r="K360" s="219" t="s">
        <v>197</v>
      </c>
      <c r="L360" s="141">
        <v>2910</v>
      </c>
      <c r="M360" s="219" t="s">
        <v>28</v>
      </c>
      <c r="N360" s="141">
        <v>2846</v>
      </c>
      <c r="O360" s="219" t="s">
        <v>28</v>
      </c>
      <c r="P360" s="141">
        <v>1124</v>
      </c>
      <c r="Q360" s="219" t="s">
        <v>28</v>
      </c>
      <c r="R360" s="141">
        <v>1840</v>
      </c>
      <c r="S360" s="241" t="s">
        <v>28</v>
      </c>
      <c r="T360" s="141">
        <v>2952</v>
      </c>
      <c r="U360" s="219" t="s">
        <v>28</v>
      </c>
      <c r="V360" s="141">
        <v>3455</v>
      </c>
      <c r="W360" s="219" t="s">
        <v>198</v>
      </c>
      <c r="X360" s="261" t="s">
        <v>22</v>
      </c>
      <c r="Y360" s="140"/>
      <c r="Z360" s="148"/>
      <c r="AA360" s="222"/>
      <c r="AB360" s="128"/>
    </row>
    <row r="361" spans="2:28" x14ac:dyDescent="0.25">
      <c r="C361" s="228"/>
      <c r="D361" s="221">
        <v>7</v>
      </c>
      <c r="E361" s="221"/>
      <c r="F361" s="221"/>
      <c r="G361" s="142"/>
      <c r="H361" s="240"/>
      <c r="I361" s="143"/>
      <c r="J361" s="142" t="s">
        <v>32</v>
      </c>
      <c r="K361" s="219"/>
      <c r="L361" s="142" t="s">
        <v>27</v>
      </c>
      <c r="M361" s="219"/>
      <c r="N361" s="142" t="s">
        <v>85</v>
      </c>
      <c r="O361" s="219"/>
      <c r="P361" s="142" t="s">
        <v>108</v>
      </c>
      <c r="Q361" s="219"/>
      <c r="R361" s="142" t="s">
        <v>101</v>
      </c>
      <c r="S361" s="241"/>
      <c r="T361" s="142" t="s">
        <v>47</v>
      </c>
      <c r="U361" s="219"/>
      <c r="V361" s="142" t="s">
        <v>29</v>
      </c>
      <c r="W361" s="219"/>
      <c r="X361" s="261"/>
      <c r="Y361" s="140"/>
      <c r="Z361" s="148"/>
      <c r="AA361" s="222"/>
      <c r="AB361" s="128"/>
    </row>
    <row r="362" spans="2:28" x14ac:dyDescent="0.25">
      <c r="C362" s="2"/>
      <c r="D362" s="142"/>
      <c r="E362" s="142"/>
      <c r="F362" s="142"/>
      <c r="G362" s="142"/>
      <c r="H362" s="142"/>
      <c r="I362" s="142"/>
      <c r="J362" s="142"/>
      <c r="K362" s="142"/>
      <c r="L362" s="142"/>
      <c r="M362" s="142"/>
      <c r="N362" s="142"/>
      <c r="O362" s="142"/>
      <c r="P362" s="142"/>
      <c r="Q362" s="142"/>
      <c r="R362" s="142"/>
      <c r="S362" s="142"/>
      <c r="T362" s="142"/>
      <c r="U362" s="142"/>
      <c r="V362" s="142"/>
      <c r="W362" s="142"/>
      <c r="X362" s="142"/>
      <c r="Y362" s="142"/>
      <c r="Z362" s="142"/>
      <c r="AA362" s="142"/>
      <c r="AB362" s="128"/>
    </row>
    <row r="363" spans="2:28" ht="17.25" x14ac:dyDescent="0.25">
      <c r="C363" s="2" t="s">
        <v>22</v>
      </c>
      <c r="D363" t="s">
        <v>319</v>
      </c>
      <c r="L363" s="142"/>
      <c r="N363" s="47" t="s">
        <v>350</v>
      </c>
      <c r="AB363" s="128"/>
    </row>
    <row r="364" spans="2:28" x14ac:dyDescent="0.25">
      <c r="C364" s="142"/>
      <c r="AB364" s="128"/>
    </row>
    <row r="365" spans="2:28" x14ac:dyDescent="0.25">
      <c r="B365" s="10" t="s">
        <v>33</v>
      </c>
      <c r="C365" s="305" t="s">
        <v>254</v>
      </c>
      <c r="D365" s="220" t="s">
        <v>31</v>
      </c>
      <c r="E365" s="220"/>
      <c r="F365" s="220"/>
      <c r="G365" s="142"/>
      <c r="H365" s="219" t="s">
        <v>321</v>
      </c>
      <c r="I365" s="140"/>
      <c r="J365" s="141">
        <v>3426</v>
      </c>
      <c r="K365" s="219" t="s">
        <v>28</v>
      </c>
      <c r="L365" s="141">
        <v>2860</v>
      </c>
      <c r="M365" s="219" t="s">
        <v>28</v>
      </c>
      <c r="N365" s="141">
        <v>2710</v>
      </c>
      <c r="O365" s="219" t="s">
        <v>28</v>
      </c>
      <c r="P365" s="141">
        <v>1570</v>
      </c>
      <c r="Q365" s="219" t="s">
        <v>28</v>
      </c>
      <c r="R365" s="141">
        <v>1100</v>
      </c>
      <c r="S365" s="219" t="s">
        <v>28</v>
      </c>
      <c r="T365" s="141">
        <v>2850</v>
      </c>
      <c r="U365" s="219" t="s">
        <v>28</v>
      </c>
      <c r="V365" s="141">
        <v>3290</v>
      </c>
      <c r="W365" s="219" t="s">
        <v>198</v>
      </c>
      <c r="X365" s="261" t="s">
        <v>22</v>
      </c>
      <c r="Y365" s="149"/>
      <c r="Z365" s="148"/>
      <c r="AA365" s="222"/>
      <c r="AB365" s="128"/>
    </row>
    <row r="366" spans="2:28" x14ac:dyDescent="0.25">
      <c r="C366" s="228"/>
      <c r="D366" s="241">
        <v>7</v>
      </c>
      <c r="E366" s="241"/>
      <c r="F366" s="241"/>
      <c r="G366" s="142"/>
      <c r="H366" s="219"/>
      <c r="I366" s="140"/>
      <c r="J366" t="s">
        <v>267</v>
      </c>
      <c r="K366" s="219"/>
      <c r="L366" t="s">
        <v>62</v>
      </c>
      <c r="M366" s="219"/>
      <c r="N366" s="142" t="s">
        <v>44</v>
      </c>
      <c r="O366" s="219"/>
      <c r="P366" t="s">
        <v>35</v>
      </c>
      <c r="Q366" s="219"/>
      <c r="R366" t="s">
        <v>109</v>
      </c>
      <c r="S366" s="219"/>
      <c r="T366" t="s">
        <v>34</v>
      </c>
      <c r="U366" s="219"/>
      <c r="V366" t="s">
        <v>45</v>
      </c>
      <c r="W366" s="219"/>
      <c r="X366" s="261"/>
      <c r="Y366" s="149"/>
      <c r="Z366" s="128"/>
      <c r="AA366" s="222"/>
      <c r="AB366" s="128"/>
    </row>
    <row r="367" spans="2:28" x14ac:dyDescent="0.25">
      <c r="C367" s="142"/>
      <c r="AB367" s="128"/>
    </row>
    <row r="368" spans="2:28" ht="17.25" x14ac:dyDescent="0.25">
      <c r="C368" s="142" t="s">
        <v>22</v>
      </c>
      <c r="D368" t="s">
        <v>320</v>
      </c>
      <c r="L368" s="142"/>
      <c r="N368" s="47" t="s">
        <v>324</v>
      </c>
      <c r="AB368" s="128"/>
    </row>
    <row r="369" spans="1:28" x14ac:dyDescent="0.25">
      <c r="C369" s="142"/>
      <c r="AB369" s="128"/>
    </row>
    <row r="370" spans="1:28" x14ac:dyDescent="0.25">
      <c r="B370" s="10" t="s">
        <v>37</v>
      </c>
      <c r="C370" s="277" t="s">
        <v>260</v>
      </c>
      <c r="D370" s="220" t="s">
        <v>31</v>
      </c>
      <c r="E370" s="220"/>
      <c r="F370" s="220"/>
      <c r="G370" s="142"/>
      <c r="H370" s="219" t="s">
        <v>322</v>
      </c>
      <c r="I370" s="140"/>
      <c r="J370" s="141">
        <v>3450</v>
      </c>
      <c r="K370" s="219" t="s">
        <v>28</v>
      </c>
      <c r="L370" s="141">
        <v>3160</v>
      </c>
      <c r="M370" s="219" t="s">
        <v>28</v>
      </c>
      <c r="N370" s="141">
        <v>2909</v>
      </c>
      <c r="O370" s="219" t="s">
        <v>28</v>
      </c>
      <c r="P370" s="141">
        <v>1590</v>
      </c>
      <c r="Q370" s="219" t="s">
        <v>28</v>
      </c>
      <c r="R370" s="141">
        <v>1625</v>
      </c>
      <c r="S370" s="219" t="s">
        <v>28</v>
      </c>
      <c r="T370" s="141">
        <v>2905</v>
      </c>
      <c r="U370" s="219" t="s">
        <v>28</v>
      </c>
      <c r="V370" s="141">
        <v>3290</v>
      </c>
      <c r="W370" s="219" t="s">
        <v>198</v>
      </c>
      <c r="X370" s="260" t="s">
        <v>22</v>
      </c>
      <c r="Y370" s="149"/>
      <c r="Z370" s="148"/>
      <c r="AA370" s="222"/>
      <c r="AB370" s="128"/>
    </row>
    <row r="371" spans="1:28" x14ac:dyDescent="0.25">
      <c r="C371" s="219"/>
      <c r="D371" s="241">
        <v>7</v>
      </c>
      <c r="E371" s="241"/>
      <c r="F371" s="241"/>
      <c r="G371" s="142"/>
      <c r="H371" s="219"/>
      <c r="I371" s="140"/>
      <c r="J371" s="142" t="s">
        <v>48</v>
      </c>
      <c r="K371" s="219"/>
      <c r="L371" t="s">
        <v>39</v>
      </c>
      <c r="M371" s="219"/>
      <c r="N371" s="142" t="s">
        <v>49</v>
      </c>
      <c r="O371" s="219"/>
      <c r="P371" t="s">
        <v>43</v>
      </c>
      <c r="Q371" s="219"/>
      <c r="R371" t="s">
        <v>40</v>
      </c>
      <c r="S371" s="219"/>
      <c r="T371" t="s">
        <v>41</v>
      </c>
      <c r="U371" s="219"/>
      <c r="V371" t="s">
        <v>30</v>
      </c>
      <c r="W371" s="219"/>
      <c r="X371" s="260"/>
      <c r="Y371" s="149"/>
      <c r="Z371" s="128"/>
      <c r="AA371" s="222"/>
      <c r="AB371" s="128"/>
    </row>
    <row r="372" spans="1:28" x14ac:dyDescent="0.25">
      <c r="X372" s="128"/>
      <c r="Y372" s="128"/>
      <c r="Z372" s="128"/>
      <c r="AA372" s="128"/>
      <c r="AB372" s="128"/>
    </row>
    <row r="373" spans="1:28" ht="17.25" x14ac:dyDescent="0.25">
      <c r="C373" s="142" t="s">
        <v>22</v>
      </c>
      <c r="D373" t="s">
        <v>323</v>
      </c>
      <c r="L373" s="142"/>
      <c r="N373" s="10" t="s">
        <v>351</v>
      </c>
      <c r="AB373" s="128"/>
    </row>
    <row r="374" spans="1:28" x14ac:dyDescent="0.25">
      <c r="AB374" s="128"/>
    </row>
    <row r="375" spans="1:28" ht="21" customHeight="1" x14ac:dyDescent="0.25">
      <c r="A375" s="142" t="s">
        <v>273</v>
      </c>
      <c r="B375" s="10" t="s">
        <v>269</v>
      </c>
      <c r="C375" s="170"/>
      <c r="D375" s="170"/>
      <c r="E375" s="170"/>
      <c r="F375" s="170"/>
      <c r="G375" s="170"/>
      <c r="H375" s="170"/>
      <c r="I375" s="170"/>
      <c r="J375" s="170"/>
      <c r="K375" s="170"/>
      <c r="L375" s="170"/>
      <c r="M375" s="170"/>
      <c r="N375" s="170"/>
      <c r="O375" s="170"/>
      <c r="P375" s="170"/>
      <c r="Q375" s="170"/>
      <c r="R375" s="170"/>
      <c r="S375" s="170"/>
      <c r="T375" s="170"/>
      <c r="U375" s="170"/>
      <c r="V375" s="170"/>
      <c r="AB375" s="128"/>
    </row>
    <row r="376" spans="1:28" ht="25.5" customHeight="1" x14ac:dyDescent="0.25">
      <c r="B376" s="170"/>
      <c r="C376" s="170"/>
      <c r="D376" s="170"/>
      <c r="E376" s="170"/>
      <c r="F376" s="170"/>
      <c r="G376" s="170"/>
      <c r="H376" s="170"/>
      <c r="I376" s="170"/>
      <c r="J376" s="170"/>
      <c r="K376" s="170"/>
      <c r="L376" s="170"/>
      <c r="M376" s="170"/>
      <c r="N376" s="170"/>
      <c r="O376" s="170"/>
      <c r="P376" s="170"/>
      <c r="Q376" s="170"/>
      <c r="R376" s="170"/>
      <c r="S376" s="170"/>
      <c r="T376" s="170"/>
      <c r="U376" s="170"/>
      <c r="V376" s="170"/>
      <c r="AB376" s="128"/>
    </row>
    <row r="377" spans="1:28" ht="21.75" customHeight="1" x14ac:dyDescent="0.25">
      <c r="B377" s="170"/>
      <c r="C377" s="294" t="s">
        <v>264</v>
      </c>
      <c r="D377" s="263"/>
      <c r="E377" s="263"/>
      <c r="F377" s="278"/>
      <c r="G377" s="168"/>
      <c r="H377" s="277" t="s">
        <v>22</v>
      </c>
      <c r="I377" s="169"/>
      <c r="J377" s="307" t="s">
        <v>325</v>
      </c>
      <c r="K377" s="278"/>
      <c r="L377" s="278"/>
      <c r="M377" s="168"/>
      <c r="N377" s="227" t="s">
        <v>352</v>
      </c>
      <c r="O377" s="227"/>
      <c r="P377" s="277" t="s">
        <v>22</v>
      </c>
      <c r="Q377" s="169"/>
      <c r="R377" s="227" t="s">
        <v>370</v>
      </c>
      <c r="S377" s="227"/>
      <c r="T377" s="227"/>
      <c r="U377" s="227"/>
      <c r="V377" s="227"/>
      <c r="W377" s="227"/>
      <c r="AB377" s="128"/>
    </row>
    <row r="378" spans="1:28" x14ac:dyDescent="0.25">
      <c r="B378" s="170"/>
      <c r="C378" s="294"/>
      <c r="D378" s="306">
        <v>3</v>
      </c>
      <c r="E378" s="306"/>
      <c r="F378" s="306"/>
      <c r="G378" s="168"/>
      <c r="H378" s="277"/>
      <c r="I378" s="169"/>
      <c r="J378" s="306">
        <v>3</v>
      </c>
      <c r="K378" s="306"/>
      <c r="L378" s="306"/>
      <c r="M378" s="168"/>
      <c r="N378" s="227"/>
      <c r="O378" s="227"/>
      <c r="P378" s="277"/>
      <c r="Q378" s="169"/>
      <c r="R378" s="227"/>
      <c r="S378" s="227"/>
      <c r="T378" s="227"/>
      <c r="U378" s="227"/>
      <c r="V378" s="227"/>
      <c r="W378" s="227"/>
      <c r="AB378" s="128"/>
    </row>
    <row r="379" spans="1:28" x14ac:dyDescent="0.25">
      <c r="C379" s="143"/>
      <c r="D379" s="142"/>
      <c r="E379" s="142"/>
      <c r="F379" s="142"/>
      <c r="G379" s="142"/>
      <c r="H379" s="140"/>
      <c r="I379" s="140"/>
      <c r="J379" s="142"/>
      <c r="K379" s="142"/>
      <c r="L379" s="142"/>
      <c r="M379" s="142"/>
      <c r="N379" s="140"/>
      <c r="O379" s="140"/>
      <c r="P379" s="140"/>
      <c r="Q379" s="140"/>
      <c r="R379" s="147"/>
      <c r="S379" s="147"/>
      <c r="T379" s="147"/>
      <c r="U379" s="147"/>
      <c r="V379" s="147"/>
      <c r="AB379" s="128"/>
    </row>
    <row r="380" spans="1:28" x14ac:dyDescent="0.25">
      <c r="A380" s="181" t="s">
        <v>277</v>
      </c>
      <c r="B380" s="10" t="s">
        <v>268</v>
      </c>
      <c r="C380" s="167"/>
      <c r="D380" s="168"/>
      <c r="E380" s="168"/>
      <c r="F380" s="168"/>
      <c r="G380" s="168"/>
      <c r="H380" s="169"/>
      <c r="I380" s="169"/>
      <c r="J380" s="168"/>
      <c r="K380" s="168"/>
      <c r="L380" s="168"/>
      <c r="M380" s="168"/>
      <c r="N380" s="169"/>
      <c r="O380" s="169"/>
      <c r="P380" s="169"/>
      <c r="Q380" s="169"/>
      <c r="R380" s="146"/>
      <c r="S380" s="146"/>
      <c r="T380" s="146"/>
      <c r="U380" s="146"/>
      <c r="V380" s="170"/>
      <c r="W380" s="170"/>
      <c r="X380" s="170"/>
      <c r="Y380" s="170"/>
      <c r="AB380" s="128"/>
    </row>
    <row r="381" spans="1:28" ht="18" x14ac:dyDescent="0.35">
      <c r="B381" s="170" t="s">
        <v>270</v>
      </c>
      <c r="C381" s="167"/>
      <c r="D381" s="168"/>
      <c r="E381" s="168"/>
      <c r="F381" s="168"/>
      <c r="G381" s="168"/>
      <c r="H381" s="169"/>
      <c r="I381" s="169"/>
      <c r="J381" s="168"/>
      <c r="K381" s="168"/>
      <c r="L381" s="168"/>
      <c r="M381" s="168"/>
      <c r="N381" s="169"/>
      <c r="O381" s="169"/>
      <c r="P381" s="169"/>
      <c r="Q381" s="169"/>
      <c r="R381" s="146"/>
      <c r="S381" s="146"/>
      <c r="T381" s="146"/>
      <c r="U381" s="146"/>
      <c r="V381" s="170"/>
      <c r="W381" s="170"/>
      <c r="X381" s="170"/>
      <c r="Y381" s="170"/>
      <c r="AB381" s="128"/>
    </row>
    <row r="382" spans="1:28" x14ac:dyDescent="0.25">
      <c r="B382" s="170"/>
      <c r="C382" s="167"/>
      <c r="D382" s="168"/>
      <c r="E382" s="168"/>
      <c r="F382" s="168"/>
      <c r="G382" s="168"/>
      <c r="H382" s="169"/>
      <c r="I382" s="169"/>
      <c r="J382" s="168"/>
      <c r="K382" s="168"/>
      <c r="L382" s="168"/>
      <c r="M382" s="168"/>
      <c r="N382" s="169"/>
      <c r="O382" s="169"/>
      <c r="P382" s="169"/>
      <c r="Q382" s="169"/>
      <c r="R382" s="146"/>
      <c r="S382" s="146"/>
      <c r="T382" s="146"/>
      <c r="U382" s="146"/>
      <c r="V382" s="170"/>
      <c r="W382" s="170"/>
      <c r="X382" s="170"/>
      <c r="Y382" s="170"/>
      <c r="AB382" s="128"/>
    </row>
    <row r="383" spans="1:28" ht="18" x14ac:dyDescent="0.35">
      <c r="B383" s="170"/>
      <c r="C383" s="214" t="s">
        <v>261</v>
      </c>
      <c r="D383" s="296" t="s">
        <v>281</v>
      </c>
      <c r="E383" s="296"/>
      <c r="F383" s="215" t="s">
        <v>76</v>
      </c>
      <c r="G383" s="168"/>
      <c r="H383" s="169"/>
      <c r="I383" s="169"/>
      <c r="J383" s="168"/>
      <c r="K383" s="168"/>
      <c r="L383" s="168"/>
      <c r="M383" s="168"/>
      <c r="N383" s="169"/>
      <c r="O383" s="169"/>
      <c r="P383" s="169"/>
      <c r="Q383" s="169"/>
      <c r="R383" s="146"/>
      <c r="S383" s="146"/>
      <c r="T383" s="146"/>
      <c r="U383" s="146"/>
      <c r="V383" s="170"/>
      <c r="W383" s="170"/>
      <c r="X383" s="170"/>
      <c r="Y383" s="170"/>
      <c r="AB383" s="128"/>
    </row>
    <row r="384" spans="1:28" ht="18" x14ac:dyDescent="0.35">
      <c r="B384" s="170"/>
      <c r="C384" s="214"/>
      <c r="D384" s="292" t="s">
        <v>280</v>
      </c>
      <c r="E384" s="293"/>
      <c r="F384" s="215"/>
      <c r="G384" s="168"/>
      <c r="H384" s="169"/>
      <c r="I384" s="169"/>
      <c r="J384" s="168"/>
      <c r="K384" s="168"/>
      <c r="L384" s="168"/>
      <c r="M384" s="168"/>
      <c r="N384" s="169"/>
      <c r="O384" s="169"/>
      <c r="P384" s="169"/>
      <c r="Q384" s="169"/>
      <c r="R384" s="146"/>
      <c r="S384" s="146"/>
      <c r="T384" s="146"/>
      <c r="U384" s="146"/>
      <c r="V384" s="170"/>
      <c r="W384" s="170"/>
      <c r="X384" s="170"/>
      <c r="Y384" s="170"/>
      <c r="AB384" s="128"/>
    </row>
    <row r="385" spans="1:28" ht="18" x14ac:dyDescent="0.25">
      <c r="B385" s="170" t="s">
        <v>77</v>
      </c>
      <c r="C385" s="167" t="s">
        <v>282</v>
      </c>
      <c r="D385" s="171" t="s">
        <v>262</v>
      </c>
      <c r="E385" s="29"/>
      <c r="F385" s="146"/>
      <c r="G385" s="168"/>
      <c r="H385" s="169"/>
      <c r="I385" s="169"/>
      <c r="J385" s="168"/>
      <c r="K385" s="168"/>
      <c r="L385" s="168"/>
      <c r="M385" s="168"/>
      <c r="N385" s="169"/>
      <c r="O385" s="169"/>
      <c r="P385" s="169"/>
      <c r="Q385" s="169"/>
      <c r="R385" s="146"/>
      <c r="S385" s="146"/>
      <c r="T385" s="146"/>
      <c r="U385" s="146"/>
      <c r="V385" s="170"/>
      <c r="W385" s="170"/>
      <c r="X385" s="170"/>
      <c r="Y385" s="170"/>
      <c r="AB385" s="128"/>
    </row>
    <row r="386" spans="1:28" ht="18" x14ac:dyDescent="0.25">
      <c r="B386" s="170"/>
      <c r="C386" s="172" t="s">
        <v>271</v>
      </c>
      <c r="D386" s="171" t="s">
        <v>263</v>
      </c>
      <c r="E386" s="29"/>
      <c r="F386" s="146"/>
      <c r="G386" s="168"/>
      <c r="H386" s="169"/>
      <c r="I386" s="169"/>
      <c r="J386" s="168"/>
      <c r="K386" s="168"/>
      <c r="L386" s="168"/>
      <c r="M386" s="168"/>
      <c r="N386" s="169"/>
      <c r="O386" s="169"/>
      <c r="P386" s="169"/>
      <c r="Q386" s="169"/>
      <c r="R386" s="146"/>
      <c r="S386" s="146"/>
      <c r="T386" s="146"/>
      <c r="U386" s="146"/>
      <c r="V386" s="170"/>
      <c r="W386" s="170"/>
      <c r="X386" s="170"/>
      <c r="Y386" s="170"/>
      <c r="AB386" s="128"/>
    </row>
    <row r="387" spans="1:28" x14ac:dyDescent="0.25">
      <c r="B387" s="170"/>
      <c r="C387" s="167"/>
      <c r="D387" s="171"/>
      <c r="E387" s="29"/>
      <c r="F387" s="146"/>
      <c r="G387" s="168"/>
      <c r="H387" s="169"/>
      <c r="I387" s="169"/>
      <c r="J387" s="168"/>
      <c r="K387" s="168"/>
      <c r="L387" s="168"/>
      <c r="M387" s="168"/>
      <c r="N387" s="169"/>
      <c r="O387" s="169"/>
      <c r="P387" s="169"/>
      <c r="Q387" s="169"/>
      <c r="R387" s="146"/>
      <c r="S387" s="146"/>
      <c r="T387" s="146"/>
      <c r="U387" s="146"/>
      <c r="V387" s="170"/>
      <c r="W387" s="170"/>
      <c r="X387" s="170"/>
      <c r="Y387" s="170"/>
      <c r="AB387" s="128"/>
    </row>
    <row r="388" spans="1:28" x14ac:dyDescent="0.25">
      <c r="B388" s="10" t="s">
        <v>83</v>
      </c>
      <c r="C388" s="294" t="s">
        <v>272</v>
      </c>
      <c r="D388" s="278" t="s">
        <v>31</v>
      </c>
      <c r="E388" s="278"/>
      <c r="F388" s="278"/>
      <c r="G388" s="168"/>
      <c r="H388" s="295" t="s">
        <v>326</v>
      </c>
      <c r="I388" s="167"/>
      <c r="J388" s="173">
        <v>3142</v>
      </c>
      <c r="K388" s="277" t="s">
        <v>28</v>
      </c>
      <c r="L388" s="173">
        <v>2951</v>
      </c>
      <c r="M388" s="277" t="s">
        <v>28</v>
      </c>
      <c r="N388" s="173">
        <v>2556</v>
      </c>
      <c r="O388" s="277" t="s">
        <v>28</v>
      </c>
      <c r="P388" s="173">
        <v>1016</v>
      </c>
      <c r="Q388" s="277" t="s">
        <v>28</v>
      </c>
      <c r="R388" s="173">
        <v>1546</v>
      </c>
      <c r="S388" s="306" t="s">
        <v>28</v>
      </c>
      <c r="T388" s="173">
        <v>2640</v>
      </c>
      <c r="U388" s="277" t="s">
        <v>28</v>
      </c>
      <c r="V388" s="173">
        <v>2868</v>
      </c>
      <c r="W388" s="309" t="s">
        <v>198</v>
      </c>
      <c r="X388" s="310" t="s">
        <v>22</v>
      </c>
      <c r="Y388" s="174"/>
      <c r="Z388" s="148"/>
      <c r="AA388" s="222"/>
      <c r="AB388" s="128"/>
    </row>
    <row r="389" spans="1:28" x14ac:dyDescent="0.25">
      <c r="B389" s="170"/>
      <c r="C389" s="294"/>
      <c r="D389" s="279">
        <v>7</v>
      </c>
      <c r="E389" s="279"/>
      <c r="F389" s="279"/>
      <c r="G389" s="168"/>
      <c r="H389" s="294"/>
      <c r="I389" s="167"/>
      <c r="J389" s="168" t="s">
        <v>84</v>
      </c>
      <c r="K389" s="277"/>
      <c r="L389" s="168" t="s">
        <v>89</v>
      </c>
      <c r="M389" s="277"/>
      <c r="N389" s="168" t="s">
        <v>85</v>
      </c>
      <c r="O389" s="277"/>
      <c r="P389" s="168" t="s">
        <v>113</v>
      </c>
      <c r="Q389" s="277"/>
      <c r="R389" s="168" t="s">
        <v>86</v>
      </c>
      <c r="S389" s="306"/>
      <c r="T389" s="168" t="s">
        <v>87</v>
      </c>
      <c r="U389" s="277"/>
      <c r="V389" s="168" t="s">
        <v>88</v>
      </c>
      <c r="W389" s="309"/>
      <c r="X389" s="310"/>
      <c r="Y389" s="174"/>
      <c r="Z389" s="148"/>
      <c r="AA389" s="222"/>
      <c r="AB389" s="128"/>
    </row>
    <row r="390" spans="1:28" x14ac:dyDescent="0.25">
      <c r="B390" s="170"/>
      <c r="C390" s="167"/>
      <c r="D390" s="171"/>
      <c r="E390" s="29"/>
      <c r="F390" s="146"/>
      <c r="G390" s="168"/>
      <c r="H390" s="169"/>
      <c r="I390" s="169"/>
      <c r="J390" s="168"/>
      <c r="K390" s="168"/>
      <c r="L390" s="168"/>
      <c r="M390" s="168"/>
      <c r="N390" s="169"/>
      <c r="O390" s="169"/>
      <c r="P390" s="169"/>
      <c r="Q390" s="169"/>
      <c r="R390" s="146"/>
      <c r="S390" s="146"/>
      <c r="T390" s="146"/>
      <c r="U390" s="146"/>
      <c r="V390" s="170"/>
      <c r="W390" s="170"/>
      <c r="X390" s="170"/>
      <c r="Y390" s="170"/>
      <c r="AB390" s="128"/>
    </row>
    <row r="391" spans="1:28" ht="17.25" x14ac:dyDescent="0.25">
      <c r="B391" s="170"/>
      <c r="C391" s="167" t="s">
        <v>22</v>
      </c>
      <c r="D391" s="203" t="s">
        <v>327</v>
      </c>
      <c r="E391" s="29"/>
      <c r="F391" s="146"/>
      <c r="G391" s="168"/>
      <c r="H391" s="169"/>
      <c r="I391" s="169"/>
      <c r="J391" s="168"/>
      <c r="K391" s="168"/>
      <c r="L391" s="168"/>
      <c r="M391" s="168"/>
      <c r="N391" s="169"/>
      <c r="O391" s="169"/>
      <c r="P391" s="169"/>
      <c r="Q391" s="169"/>
      <c r="R391" s="146"/>
      <c r="S391" s="146"/>
      <c r="T391" s="146"/>
      <c r="U391" s="146"/>
      <c r="V391" s="170"/>
      <c r="W391" s="170"/>
      <c r="X391" s="170"/>
      <c r="Y391" s="170"/>
      <c r="AB391" s="128"/>
    </row>
    <row r="392" spans="1:28" x14ac:dyDescent="0.25">
      <c r="B392" s="170"/>
      <c r="C392" s="167"/>
      <c r="D392" s="171"/>
      <c r="E392" s="29"/>
      <c r="F392" s="146"/>
      <c r="G392" s="168"/>
      <c r="H392" s="169"/>
      <c r="I392" s="169"/>
      <c r="J392" s="168"/>
      <c r="K392" s="168"/>
      <c r="L392" s="168"/>
      <c r="M392" s="168"/>
      <c r="N392" s="169"/>
      <c r="O392" s="169"/>
      <c r="P392" s="169"/>
      <c r="Q392" s="169"/>
      <c r="R392" s="146"/>
      <c r="S392" s="146"/>
      <c r="T392" s="146"/>
      <c r="U392" s="146"/>
      <c r="V392" s="170"/>
      <c r="W392" s="170"/>
      <c r="X392" s="170"/>
      <c r="Y392" s="170"/>
      <c r="AB392" s="128"/>
    </row>
    <row r="393" spans="1:28" x14ac:dyDescent="0.25">
      <c r="B393" s="170"/>
      <c r="C393" s="214" t="s">
        <v>261</v>
      </c>
      <c r="D393" s="298" t="s">
        <v>342</v>
      </c>
      <c r="E393" s="278"/>
      <c r="F393" s="277" t="s">
        <v>82</v>
      </c>
      <c r="G393" s="277" t="s">
        <v>22</v>
      </c>
      <c r="H393" s="297">
        <v>4.9639999999999997E-2</v>
      </c>
      <c r="I393" s="169"/>
      <c r="J393" s="168"/>
      <c r="K393" s="168"/>
      <c r="L393" s="168"/>
      <c r="M393" s="168"/>
      <c r="N393" s="169"/>
      <c r="O393" s="169"/>
      <c r="P393" s="169"/>
      <c r="Q393" s="169"/>
      <c r="R393" s="146"/>
      <c r="S393" s="146"/>
      <c r="T393" s="146"/>
      <c r="U393" s="146"/>
      <c r="V393" s="170"/>
      <c r="W393" s="170"/>
      <c r="X393" s="170"/>
      <c r="Y393" s="170"/>
      <c r="AB393" s="128"/>
    </row>
    <row r="394" spans="1:28" x14ac:dyDescent="0.25">
      <c r="B394" s="170"/>
      <c r="C394" s="214"/>
      <c r="D394" s="279">
        <v>18688.7</v>
      </c>
      <c r="E394" s="279"/>
      <c r="F394" s="277"/>
      <c r="G394" s="277"/>
      <c r="H394" s="297"/>
      <c r="I394" s="169"/>
      <c r="J394" s="168"/>
      <c r="K394" s="168"/>
      <c r="L394" s="168"/>
      <c r="M394" s="168"/>
      <c r="N394" s="169"/>
      <c r="O394" s="169"/>
      <c r="P394" s="169"/>
      <c r="Q394" s="169"/>
      <c r="R394" s="146"/>
      <c r="S394" s="146"/>
      <c r="T394" s="146"/>
      <c r="U394" s="146"/>
      <c r="V394" s="170"/>
      <c r="W394" s="170"/>
      <c r="X394" s="170"/>
      <c r="Y394" s="170"/>
      <c r="AB394" s="128"/>
    </row>
    <row r="395" spans="1:28" x14ac:dyDescent="0.25">
      <c r="B395" s="170"/>
      <c r="C395" s="145"/>
      <c r="D395" s="168"/>
      <c r="E395" s="168"/>
      <c r="F395" s="169"/>
      <c r="G395" s="169"/>
      <c r="H395" s="169"/>
      <c r="I395" s="169"/>
      <c r="J395" s="168"/>
      <c r="K395" s="168"/>
      <c r="L395" s="168"/>
      <c r="M395" s="168"/>
      <c r="N395" s="169"/>
      <c r="O395" s="169"/>
      <c r="P395" s="169"/>
      <c r="Q395" s="169"/>
      <c r="R395" s="146"/>
      <c r="S395" s="146"/>
      <c r="T395" s="146"/>
      <c r="U395" s="146"/>
      <c r="V395" s="170"/>
      <c r="W395" s="170"/>
      <c r="X395" s="170"/>
      <c r="Y395" s="170"/>
      <c r="AB395" s="128"/>
    </row>
    <row r="396" spans="1:28" ht="18" x14ac:dyDescent="0.35">
      <c r="A396" s="142" t="s">
        <v>278</v>
      </c>
      <c r="B396" s="170" t="s">
        <v>279</v>
      </c>
      <c r="C396" s="145"/>
      <c r="D396" s="168"/>
      <c r="E396" s="168"/>
      <c r="F396" s="169"/>
      <c r="G396" s="169"/>
      <c r="H396" s="169"/>
      <c r="I396" s="169"/>
      <c r="J396" s="168"/>
      <c r="K396" s="168"/>
      <c r="L396" s="168"/>
      <c r="M396" s="168"/>
      <c r="N396" s="169"/>
      <c r="O396" s="169"/>
      <c r="P396" s="169"/>
      <c r="Q396" s="169"/>
      <c r="R396" s="146"/>
      <c r="S396" s="146"/>
      <c r="T396" s="146"/>
      <c r="U396" s="146"/>
      <c r="V396" s="170"/>
      <c r="W396" s="170"/>
      <c r="X396" s="170"/>
      <c r="Y396" s="170"/>
      <c r="AB396" s="128"/>
    </row>
    <row r="397" spans="1:28" ht="15" customHeight="1" x14ac:dyDescent="0.35">
      <c r="B397" s="170"/>
      <c r="C397" s="214" t="s">
        <v>265</v>
      </c>
      <c r="D397" s="34" t="s">
        <v>91</v>
      </c>
      <c r="E397" s="215" t="s">
        <v>266</v>
      </c>
      <c r="F397" s="215"/>
      <c r="G397" s="289">
        <v>4.9640000000000004</v>
      </c>
      <c r="H397" s="289"/>
      <c r="I397" s="277" t="s">
        <v>93</v>
      </c>
      <c r="J397" s="277">
        <v>16719</v>
      </c>
      <c r="K397" s="277" t="s">
        <v>22</v>
      </c>
      <c r="L397" s="227" t="s">
        <v>341</v>
      </c>
      <c r="M397" s="168"/>
      <c r="N397" s="227" t="s">
        <v>371</v>
      </c>
      <c r="O397" s="308" t="s">
        <v>372</v>
      </c>
      <c r="P397" s="308"/>
      <c r="Q397" s="308"/>
      <c r="R397" s="308"/>
      <c r="S397" s="146"/>
      <c r="T397" s="146"/>
      <c r="U397" s="146"/>
      <c r="V397" s="170"/>
      <c r="W397" s="170"/>
      <c r="X397" s="170"/>
      <c r="Y397" s="170"/>
      <c r="AB397" s="128"/>
    </row>
    <row r="398" spans="1:28" ht="15" customHeight="1" x14ac:dyDescent="0.25">
      <c r="B398" s="170"/>
      <c r="C398" s="214"/>
      <c r="D398" s="29">
        <v>100</v>
      </c>
      <c r="E398" s="215"/>
      <c r="F398" s="215"/>
      <c r="G398" s="277">
        <v>100</v>
      </c>
      <c r="H398" s="277"/>
      <c r="I398" s="277"/>
      <c r="J398" s="277"/>
      <c r="K398" s="277"/>
      <c r="L398" s="227"/>
      <c r="M398" s="168"/>
      <c r="N398" s="227"/>
      <c r="O398" s="308"/>
      <c r="P398" s="308"/>
      <c r="Q398" s="308"/>
      <c r="R398" s="308"/>
      <c r="S398" s="146"/>
      <c r="T398" s="146"/>
      <c r="U398" s="146"/>
      <c r="V398" s="170"/>
      <c r="W398" s="170"/>
      <c r="X398" s="170"/>
      <c r="Y398" s="170"/>
      <c r="AB398" s="128"/>
    </row>
    <row r="399" spans="1:28" ht="18" x14ac:dyDescent="0.25">
      <c r="B399" s="170" t="s">
        <v>77</v>
      </c>
      <c r="C399" s="167" t="s">
        <v>283</v>
      </c>
      <c r="D399" s="176" t="s">
        <v>284</v>
      </c>
      <c r="E399" s="176"/>
      <c r="F399" s="176"/>
      <c r="G399" s="176"/>
      <c r="H399" s="176"/>
      <c r="I399" s="176"/>
      <c r="J399" s="176"/>
      <c r="K399" s="176"/>
      <c r="L399" s="176"/>
      <c r="M399" s="176"/>
      <c r="N399" s="176"/>
      <c r="O399" s="176"/>
      <c r="P399" s="176"/>
      <c r="Q399" s="176"/>
      <c r="R399" s="176"/>
      <c r="S399" s="176"/>
      <c r="T399" s="176"/>
      <c r="U399" s="176"/>
      <c r="V399" s="176"/>
      <c r="W399" s="170"/>
      <c r="X399" s="170"/>
      <c r="Y399" s="170"/>
      <c r="AB399" s="128"/>
    </row>
    <row r="400" spans="1:28" x14ac:dyDescent="0.25">
      <c r="B400" s="177"/>
      <c r="C400" s="166"/>
      <c r="D400" s="178"/>
      <c r="E400" s="178"/>
      <c r="F400" s="174"/>
      <c r="G400" s="174"/>
      <c r="H400" s="174"/>
      <c r="I400" s="174"/>
      <c r="J400" s="178"/>
      <c r="K400" s="178"/>
      <c r="L400" s="178"/>
      <c r="M400" s="178"/>
      <c r="N400" s="174"/>
      <c r="O400" s="174"/>
      <c r="P400" s="174"/>
      <c r="Q400" s="174"/>
      <c r="R400" s="60"/>
      <c r="S400" s="60"/>
      <c r="T400" s="60"/>
      <c r="U400" s="60"/>
      <c r="V400" s="177"/>
      <c r="W400" s="177"/>
      <c r="X400" s="177"/>
      <c r="Y400" s="174"/>
      <c r="Z400" s="149"/>
      <c r="AA400" s="164"/>
      <c r="AB400" s="128"/>
    </row>
    <row r="401" spans="2:28" x14ac:dyDescent="0.25">
      <c r="B401" s="177"/>
      <c r="C401" s="290"/>
      <c r="D401" s="163"/>
      <c r="E401" s="291"/>
      <c r="F401" s="291"/>
      <c r="G401" s="281"/>
      <c r="H401" s="281"/>
      <c r="I401" s="281"/>
      <c r="J401" s="281"/>
      <c r="K401" s="281"/>
      <c r="L401" s="291"/>
      <c r="M401" s="291"/>
      <c r="N401" s="291"/>
      <c r="O401" s="174"/>
      <c r="P401" s="174"/>
      <c r="Q401" s="174"/>
      <c r="R401" s="60"/>
      <c r="S401" s="60"/>
      <c r="T401" s="60"/>
      <c r="U401" s="60"/>
      <c r="V401" s="177"/>
      <c r="W401" s="177"/>
      <c r="X401" s="177"/>
      <c r="Y401" s="174"/>
      <c r="Z401" s="149"/>
      <c r="AA401" s="164"/>
      <c r="AB401" s="128"/>
    </row>
    <row r="402" spans="2:28" x14ac:dyDescent="0.25">
      <c r="B402" s="177"/>
      <c r="C402" s="290"/>
      <c r="D402" s="163"/>
      <c r="E402" s="291"/>
      <c r="F402" s="291"/>
      <c r="G402" s="281"/>
      <c r="H402" s="281"/>
      <c r="I402" s="281"/>
      <c r="J402" s="281"/>
      <c r="K402" s="281"/>
      <c r="L402" s="291"/>
      <c r="M402" s="291"/>
      <c r="N402" s="291"/>
      <c r="O402" s="174"/>
      <c r="P402" s="174"/>
      <c r="Q402" s="174"/>
      <c r="R402" s="60"/>
      <c r="S402" s="60"/>
      <c r="T402" s="60"/>
      <c r="U402" s="60"/>
      <c r="V402" s="177"/>
      <c r="W402" s="177"/>
      <c r="X402" s="177"/>
      <c r="Y402" s="174"/>
      <c r="Z402" s="149"/>
      <c r="AA402" s="164"/>
      <c r="AB402" s="128"/>
    </row>
    <row r="403" spans="2:28" x14ac:dyDescent="0.25">
      <c r="B403" s="193" t="s">
        <v>309</v>
      </c>
      <c r="C403" s="179"/>
      <c r="D403" s="180"/>
      <c r="E403" s="180"/>
      <c r="F403" s="180"/>
      <c r="G403" s="180"/>
      <c r="H403" s="180"/>
      <c r="I403" s="180"/>
      <c r="J403" s="180"/>
      <c r="K403" s="180"/>
      <c r="L403" s="180"/>
      <c r="M403" s="180"/>
      <c r="N403" s="180"/>
      <c r="O403" s="180"/>
      <c r="P403" s="180"/>
      <c r="Q403" s="180"/>
      <c r="R403" s="180"/>
      <c r="S403" s="180"/>
      <c r="T403" s="180"/>
      <c r="U403" s="180"/>
      <c r="V403" s="180"/>
      <c r="W403" s="177"/>
      <c r="X403" s="177"/>
      <c r="Y403" s="174"/>
      <c r="Z403" s="149"/>
      <c r="AA403" s="164"/>
      <c r="AB403" s="128"/>
    </row>
    <row r="404" spans="2:28" ht="15.75" customHeight="1" x14ac:dyDescent="0.25">
      <c r="B404" s="128" t="s">
        <v>344</v>
      </c>
      <c r="C404" s="128"/>
      <c r="D404" s="128"/>
      <c r="E404" s="128"/>
      <c r="F404" s="128"/>
      <c r="G404" s="128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8"/>
      <c r="T404" s="128"/>
      <c r="U404" s="128"/>
      <c r="V404" s="128"/>
      <c r="W404" s="128"/>
      <c r="X404" s="128"/>
      <c r="Y404" s="128"/>
      <c r="Z404" s="128"/>
      <c r="AA404" s="128"/>
      <c r="AB404" s="128"/>
    </row>
    <row r="405" spans="2:28" ht="15.75" customHeight="1" x14ac:dyDescent="0.25">
      <c r="B405" s="128" t="s">
        <v>343</v>
      </c>
      <c r="C405" s="128"/>
      <c r="D405" s="128"/>
      <c r="E405" s="128"/>
      <c r="F405" s="128"/>
      <c r="G405" s="128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8"/>
      <c r="T405" s="128"/>
      <c r="U405" s="128"/>
      <c r="V405" s="128"/>
      <c r="W405" s="128"/>
      <c r="X405" s="128"/>
      <c r="Y405" s="128"/>
      <c r="Z405" s="128"/>
      <c r="AA405" s="128"/>
      <c r="AB405" s="128"/>
    </row>
    <row r="406" spans="2:28" x14ac:dyDescent="0.25">
      <c r="B406" s="128" t="s">
        <v>311</v>
      </c>
      <c r="C406" s="128"/>
      <c r="D406" s="128"/>
      <c r="E406" s="128"/>
      <c r="F406" s="128"/>
      <c r="G406" s="128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8"/>
      <c r="T406" s="128"/>
      <c r="U406" s="128"/>
      <c r="V406" s="128"/>
      <c r="W406" s="128"/>
      <c r="X406" s="128"/>
      <c r="Y406" s="128"/>
      <c r="Z406" s="128"/>
      <c r="AA406" s="128"/>
      <c r="AB406" s="128"/>
    </row>
    <row r="407" spans="2:28" x14ac:dyDescent="0.25">
      <c r="B407" s="202" t="s">
        <v>310</v>
      </c>
      <c r="C407" s="128"/>
      <c r="D407" s="128"/>
      <c r="E407" s="128"/>
      <c r="F407" s="128"/>
      <c r="G407" s="128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8"/>
      <c r="T407" s="128"/>
      <c r="U407" s="128"/>
      <c r="V407" s="128"/>
      <c r="W407" s="128"/>
      <c r="X407" s="128"/>
      <c r="Y407" s="128"/>
      <c r="Z407" s="128"/>
      <c r="AA407" s="128"/>
      <c r="AB407" s="128"/>
    </row>
    <row r="408" spans="2:28" x14ac:dyDescent="0.25">
      <c r="B408" s="128"/>
      <c r="C408" s="128"/>
      <c r="D408" s="128"/>
      <c r="E408" s="128"/>
      <c r="F408" s="128"/>
      <c r="G408" s="128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8"/>
      <c r="T408" s="128"/>
      <c r="U408" s="128"/>
      <c r="V408" s="128"/>
      <c r="W408" s="128"/>
      <c r="X408" s="128"/>
      <c r="Y408" s="128"/>
      <c r="Z408" s="128"/>
      <c r="AA408" s="128"/>
      <c r="AB408" s="128"/>
    </row>
    <row r="409" spans="2:28" x14ac:dyDescent="0.25">
      <c r="B409" s="128"/>
      <c r="C409" s="128"/>
      <c r="D409" s="128"/>
      <c r="E409" s="128"/>
      <c r="F409" s="128"/>
      <c r="G409" s="128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8"/>
      <c r="T409" s="128"/>
      <c r="U409" s="128"/>
      <c r="V409" s="128"/>
      <c r="W409" s="128"/>
      <c r="X409" s="128"/>
      <c r="Y409" s="128"/>
      <c r="Z409" s="128"/>
      <c r="AA409" s="128"/>
      <c r="AB409" s="128"/>
    </row>
    <row r="410" spans="2:28" x14ac:dyDescent="0.25">
      <c r="B410" s="128"/>
      <c r="C410" s="128"/>
      <c r="D410" s="128"/>
      <c r="E410" s="128"/>
      <c r="F410" s="128"/>
      <c r="G410" s="128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8"/>
      <c r="T410" s="128"/>
      <c r="U410" s="128"/>
      <c r="V410" s="128"/>
      <c r="W410" s="128"/>
      <c r="X410" s="128"/>
      <c r="Y410" s="128"/>
      <c r="Z410" s="128"/>
      <c r="AA410" s="128"/>
      <c r="AB410" s="128"/>
    </row>
    <row r="411" spans="2:28" x14ac:dyDescent="0.25">
      <c r="B411" s="128"/>
      <c r="C411" s="128"/>
      <c r="D411" s="128"/>
      <c r="E411" s="128"/>
      <c r="F411" s="128"/>
      <c r="G411" s="128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8"/>
      <c r="T411" s="128"/>
      <c r="U411" s="128"/>
      <c r="V411" s="128"/>
      <c r="W411" s="128"/>
      <c r="X411" s="128"/>
      <c r="Y411" s="128"/>
      <c r="Z411" s="128"/>
      <c r="AA411" s="128"/>
      <c r="AB411" s="128"/>
    </row>
    <row r="412" spans="2:28" x14ac:dyDescent="0.25">
      <c r="B412" s="128"/>
      <c r="C412" s="128"/>
      <c r="D412" s="128"/>
      <c r="E412" s="128"/>
      <c r="F412" s="128"/>
      <c r="G412" s="128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8"/>
      <c r="T412" s="128"/>
      <c r="U412" s="128"/>
      <c r="V412" s="128"/>
      <c r="W412" s="128"/>
      <c r="X412" s="128"/>
      <c r="Y412" s="128"/>
      <c r="Z412" s="128"/>
      <c r="AA412" s="128"/>
      <c r="AB412" s="128"/>
    </row>
    <row r="413" spans="2:28" x14ac:dyDescent="0.25">
      <c r="B413" s="128"/>
      <c r="C413" s="128"/>
      <c r="D413" s="128"/>
      <c r="E413" s="128"/>
      <c r="F413" s="128"/>
      <c r="G413" s="128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8"/>
      <c r="T413" s="128"/>
      <c r="U413" s="128"/>
      <c r="V413" s="128"/>
      <c r="W413" s="128"/>
      <c r="X413" s="128"/>
      <c r="Y413" s="128"/>
      <c r="Z413" s="128"/>
      <c r="AA413" s="128"/>
      <c r="AB413" s="128"/>
    </row>
    <row r="414" spans="2:28" x14ac:dyDescent="0.25">
      <c r="B414" s="128"/>
      <c r="C414" s="128"/>
      <c r="D414" s="128"/>
      <c r="E414" s="128"/>
      <c r="F414" s="128"/>
      <c r="G414" s="128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8"/>
      <c r="T414" s="128"/>
      <c r="U414" s="128"/>
      <c r="V414" s="128"/>
      <c r="W414" s="128"/>
      <c r="X414" s="128"/>
      <c r="Y414" s="128"/>
      <c r="Z414" s="128"/>
      <c r="AA414" s="128"/>
      <c r="AB414" s="128"/>
    </row>
    <row r="415" spans="2:28" x14ac:dyDescent="0.25">
      <c r="B415" s="128"/>
      <c r="C415" s="128"/>
      <c r="D415" s="128"/>
      <c r="E415" s="128"/>
      <c r="F415" s="128"/>
      <c r="G415" s="128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8"/>
      <c r="T415" s="128"/>
      <c r="U415" s="128"/>
      <c r="V415" s="128"/>
      <c r="W415" s="128"/>
      <c r="X415" s="128"/>
      <c r="Y415" s="128"/>
      <c r="Z415" s="128"/>
      <c r="AA415" s="128"/>
      <c r="AB415" s="128"/>
    </row>
  </sheetData>
  <mergeCells count="509">
    <mergeCell ref="O397:R398"/>
    <mergeCell ref="B188:Z188"/>
    <mergeCell ref="N241:N242"/>
    <mergeCell ref="B266:Z266"/>
    <mergeCell ref="B349:Z349"/>
    <mergeCell ref="N397:N398"/>
    <mergeCell ref="M84:O85"/>
    <mergeCell ref="Q388:Q389"/>
    <mergeCell ref="S388:S389"/>
    <mergeCell ref="U388:U389"/>
    <mergeCell ref="W388:W389"/>
    <mergeCell ref="X388:X389"/>
    <mergeCell ref="B327:AA327"/>
    <mergeCell ref="U130:U131"/>
    <mergeCell ref="W130:W131"/>
    <mergeCell ref="Y130:Y131"/>
    <mergeCell ref="AA130:AA131"/>
    <mergeCell ref="C130:C131"/>
    <mergeCell ref="E130:E131"/>
    <mergeCell ref="C383:C384"/>
    <mergeCell ref="D371:F371"/>
    <mergeCell ref="C377:C378"/>
    <mergeCell ref="D377:F377"/>
    <mergeCell ref="H377:H378"/>
    <mergeCell ref="AA388:AA389"/>
    <mergeCell ref="W360:W361"/>
    <mergeCell ref="X360:X361"/>
    <mergeCell ref="AA360:AA361"/>
    <mergeCell ref="U365:U366"/>
    <mergeCell ref="W365:W366"/>
    <mergeCell ref="X365:X366"/>
    <mergeCell ref="AA365:AA366"/>
    <mergeCell ref="U360:U361"/>
    <mergeCell ref="X370:X371"/>
    <mergeCell ref="AA370:AA371"/>
    <mergeCell ref="W370:W371"/>
    <mergeCell ref="R377:W378"/>
    <mergeCell ref="D378:F378"/>
    <mergeCell ref="J378:L378"/>
    <mergeCell ref="Q370:Q371"/>
    <mergeCell ref="S370:S371"/>
    <mergeCell ref="U370:U371"/>
    <mergeCell ref="C370:C371"/>
    <mergeCell ref="D370:F370"/>
    <mergeCell ref="H370:H371"/>
    <mergeCell ref="K370:K371"/>
    <mergeCell ref="M370:M371"/>
    <mergeCell ref="O370:O371"/>
    <mergeCell ref="J377:L377"/>
    <mergeCell ref="N377:O378"/>
    <mergeCell ref="P377:P378"/>
    <mergeCell ref="C360:C361"/>
    <mergeCell ref="D360:F360"/>
    <mergeCell ref="D361:F361"/>
    <mergeCell ref="C365:C366"/>
    <mergeCell ref="D365:F365"/>
    <mergeCell ref="H365:H366"/>
    <mergeCell ref="K365:K366"/>
    <mergeCell ref="M365:M366"/>
    <mergeCell ref="D366:F366"/>
    <mergeCell ref="H360:H361"/>
    <mergeCell ref="K360:K361"/>
    <mergeCell ref="M360:M361"/>
    <mergeCell ref="B328:B331"/>
    <mergeCell ref="B332:B335"/>
    <mergeCell ref="B336:B339"/>
    <mergeCell ref="B340:Z340"/>
    <mergeCell ref="B342:AA342"/>
    <mergeCell ref="B343:B346"/>
    <mergeCell ref="B347:Z347"/>
    <mergeCell ref="B348:Z348"/>
    <mergeCell ref="C352:C353"/>
    <mergeCell ref="H352:H353"/>
    <mergeCell ref="J352:L352"/>
    <mergeCell ref="D353:F353"/>
    <mergeCell ref="J353:L353"/>
    <mergeCell ref="C401:C402"/>
    <mergeCell ref="E401:F402"/>
    <mergeCell ref="G401:H401"/>
    <mergeCell ref="I401:I402"/>
    <mergeCell ref="J401:J402"/>
    <mergeCell ref="K401:K402"/>
    <mergeCell ref="L401:N402"/>
    <mergeCell ref="G402:H402"/>
    <mergeCell ref="F383:F384"/>
    <mergeCell ref="D384:E384"/>
    <mergeCell ref="C388:C389"/>
    <mergeCell ref="D388:F388"/>
    <mergeCell ref="H388:H389"/>
    <mergeCell ref="D383:E383"/>
    <mergeCell ref="C397:C398"/>
    <mergeCell ref="K388:K389"/>
    <mergeCell ref="M388:M389"/>
    <mergeCell ref="D389:F389"/>
    <mergeCell ref="C393:C394"/>
    <mergeCell ref="F393:F394"/>
    <mergeCell ref="G393:G394"/>
    <mergeCell ref="H393:H394"/>
    <mergeCell ref="D394:E394"/>
    <mergeCell ref="D393:E393"/>
    <mergeCell ref="U116:U117"/>
    <mergeCell ref="W116:W117"/>
    <mergeCell ref="E397:F398"/>
    <mergeCell ref="G397:H397"/>
    <mergeCell ref="I397:I398"/>
    <mergeCell ref="J397:J398"/>
    <mergeCell ref="K397:K398"/>
    <mergeCell ref="L397:L398"/>
    <mergeCell ref="G398:H398"/>
    <mergeCell ref="O388:O389"/>
    <mergeCell ref="O365:O366"/>
    <mergeCell ref="Q365:Q366"/>
    <mergeCell ref="S365:S366"/>
    <mergeCell ref="O360:O361"/>
    <mergeCell ref="Q360:Q361"/>
    <mergeCell ref="S360:S361"/>
    <mergeCell ref="L320:M321"/>
    <mergeCell ref="N320:O321"/>
    <mergeCell ref="Q116:Q117"/>
    <mergeCell ref="S116:S117"/>
    <mergeCell ref="G130:G131"/>
    <mergeCell ref="I130:I131"/>
    <mergeCell ref="K130:K131"/>
    <mergeCell ref="M130:M131"/>
    <mergeCell ref="O130:O131"/>
    <mergeCell ref="Q130:Q131"/>
    <mergeCell ref="S130:S131"/>
    <mergeCell ref="AA276:AA277"/>
    <mergeCell ref="Q276:Q277"/>
    <mergeCell ref="Y116:Y117"/>
    <mergeCell ref="AA116:AA117"/>
    <mergeCell ref="C123:C124"/>
    <mergeCell ref="E123:E124"/>
    <mergeCell ref="G123:G124"/>
    <mergeCell ref="I123:I124"/>
    <mergeCell ref="K123:K124"/>
    <mergeCell ref="M123:M124"/>
    <mergeCell ref="O123:O124"/>
    <mergeCell ref="Q123:Q124"/>
    <mergeCell ref="S123:S124"/>
    <mergeCell ref="U123:U124"/>
    <mergeCell ref="W123:W124"/>
    <mergeCell ref="Y123:Y124"/>
    <mergeCell ref="AA123:AA124"/>
    <mergeCell ref="C116:C117"/>
    <mergeCell ref="E116:E117"/>
    <mergeCell ref="G116:G117"/>
    <mergeCell ref="I116:I117"/>
    <mergeCell ref="K116:K117"/>
    <mergeCell ref="M116:M117"/>
    <mergeCell ref="O116:O117"/>
    <mergeCell ref="B261:B263"/>
    <mergeCell ref="B264:Z264"/>
    <mergeCell ref="B265:Z265"/>
    <mergeCell ref="B249:B251"/>
    <mergeCell ref="E269:F269"/>
    <mergeCell ref="E270:F270"/>
    <mergeCell ref="C269:C270"/>
    <mergeCell ref="B170:AA170"/>
    <mergeCell ref="B182:AA182"/>
    <mergeCell ref="B248:AA248"/>
    <mergeCell ref="B252:B254"/>
    <mergeCell ref="B255:B257"/>
    <mergeCell ref="C251:Z251"/>
    <mergeCell ref="C254:Z254"/>
    <mergeCell ref="C257:Z257"/>
    <mergeCell ref="C205:C206"/>
    <mergeCell ref="I212:I213"/>
    <mergeCell ref="K212:K213"/>
    <mergeCell ref="M212:M213"/>
    <mergeCell ref="O212:O213"/>
    <mergeCell ref="Q212:Q213"/>
    <mergeCell ref="W276:W277"/>
    <mergeCell ref="Y276:Y277"/>
    <mergeCell ref="E271:S271"/>
    <mergeCell ref="G269:G270"/>
    <mergeCell ref="K205:K206"/>
    <mergeCell ref="M205:M206"/>
    <mergeCell ref="P221:P222"/>
    <mergeCell ref="C191:C192"/>
    <mergeCell ref="D191:D192"/>
    <mergeCell ref="D269:D270"/>
    <mergeCell ref="H269:H270"/>
    <mergeCell ref="J269:J270"/>
    <mergeCell ref="E276:E277"/>
    <mergeCell ref="G276:G277"/>
    <mergeCell ref="I276:I277"/>
    <mergeCell ref="K276:K277"/>
    <mergeCell ref="M276:M277"/>
    <mergeCell ref="U276:U277"/>
    <mergeCell ref="C276:C277"/>
    <mergeCell ref="W231:W232"/>
    <mergeCell ref="Y231:Y232"/>
    <mergeCell ref="AA212:AA213"/>
    <mergeCell ref="C212:C213"/>
    <mergeCell ref="C221:C222"/>
    <mergeCell ref="D221:F221"/>
    <mergeCell ref="D222:F222"/>
    <mergeCell ref="H221:H222"/>
    <mergeCell ref="J221:L221"/>
    <mergeCell ref="J222:L222"/>
    <mergeCell ref="C198:C199"/>
    <mergeCell ref="S198:S199"/>
    <mergeCell ref="U198:U199"/>
    <mergeCell ref="AA198:AA199"/>
    <mergeCell ref="W212:W213"/>
    <mergeCell ref="Y212:Y213"/>
    <mergeCell ref="N221:O222"/>
    <mergeCell ref="E212:E213"/>
    <mergeCell ref="G212:G213"/>
    <mergeCell ref="W198:W199"/>
    <mergeCell ref="O205:O206"/>
    <mergeCell ref="E205:E206"/>
    <mergeCell ref="G205:G206"/>
    <mergeCell ref="I205:I206"/>
    <mergeCell ref="AA231:AA232"/>
    <mergeCell ref="C241:C242"/>
    <mergeCell ref="E241:F242"/>
    <mergeCell ref="G241:H241"/>
    <mergeCell ref="I241:I242"/>
    <mergeCell ref="J241:J242"/>
    <mergeCell ref="K241:K242"/>
    <mergeCell ref="L241:L242"/>
    <mergeCell ref="C237:C238"/>
    <mergeCell ref="F237:F238"/>
    <mergeCell ref="G237:G238"/>
    <mergeCell ref="H237:H238"/>
    <mergeCell ref="D238:E238"/>
    <mergeCell ref="D237:E237"/>
    <mergeCell ref="C231:C232"/>
    <mergeCell ref="E231:E232"/>
    <mergeCell ref="G231:G232"/>
    <mergeCell ref="I231:I232"/>
    <mergeCell ref="K231:K232"/>
    <mergeCell ref="M231:M232"/>
    <mergeCell ref="O231:O232"/>
    <mergeCell ref="Q231:Q232"/>
    <mergeCell ref="S231:S232"/>
    <mergeCell ref="U231:U232"/>
    <mergeCell ref="U290:U291"/>
    <mergeCell ref="W290:W291"/>
    <mergeCell ref="Y290:Y291"/>
    <mergeCell ref="M283:M284"/>
    <mergeCell ref="U283:U284"/>
    <mergeCell ref="S290:S291"/>
    <mergeCell ref="C290:C291"/>
    <mergeCell ref="B258:Z258"/>
    <mergeCell ref="B171:B173"/>
    <mergeCell ref="B174:B176"/>
    <mergeCell ref="C179:Z179"/>
    <mergeCell ref="B177:B179"/>
    <mergeCell ref="C173:Z173"/>
    <mergeCell ref="B183:B185"/>
    <mergeCell ref="C185:Z185"/>
    <mergeCell ref="C176:Z176"/>
    <mergeCell ref="B180:Z180"/>
    <mergeCell ref="B186:Z186"/>
    <mergeCell ref="B187:Z187"/>
    <mergeCell ref="C226:C227"/>
    <mergeCell ref="G242:H242"/>
    <mergeCell ref="R221:T222"/>
    <mergeCell ref="S212:S213"/>
    <mergeCell ref="U212:U213"/>
    <mergeCell ref="C298:C299"/>
    <mergeCell ref="D298:E298"/>
    <mergeCell ref="D299:E299"/>
    <mergeCell ref="F298:F299"/>
    <mergeCell ref="G298:K298"/>
    <mergeCell ref="G299:K299"/>
    <mergeCell ref="P298:P299"/>
    <mergeCell ref="Q298:S299"/>
    <mergeCell ref="E283:E284"/>
    <mergeCell ref="G283:G284"/>
    <mergeCell ref="I283:I284"/>
    <mergeCell ref="K283:K284"/>
    <mergeCell ref="L298:L299"/>
    <mergeCell ref="M298:O299"/>
    <mergeCell ref="C283:C284"/>
    <mergeCell ref="H75:H76"/>
    <mergeCell ref="AA75:AA76"/>
    <mergeCell ref="D76:F76"/>
    <mergeCell ref="R65:V66"/>
    <mergeCell ref="X75:X76"/>
    <mergeCell ref="AA290:AA291"/>
    <mergeCell ref="W283:W284"/>
    <mergeCell ref="Y283:Y284"/>
    <mergeCell ref="AA283:AA284"/>
    <mergeCell ref="E290:E291"/>
    <mergeCell ref="G290:G291"/>
    <mergeCell ref="I290:I291"/>
    <mergeCell ref="K290:K291"/>
    <mergeCell ref="M290:M291"/>
    <mergeCell ref="O290:O291"/>
    <mergeCell ref="O283:O284"/>
    <mergeCell ref="Q283:Q284"/>
    <mergeCell ref="S283:S284"/>
    <mergeCell ref="Q290:Q291"/>
    <mergeCell ref="S276:S277"/>
    <mergeCell ref="O276:O277"/>
    <mergeCell ref="C263:Z263"/>
    <mergeCell ref="B268:Z268"/>
    <mergeCell ref="B260:AA260"/>
    <mergeCell ref="AE58:AE59"/>
    <mergeCell ref="D58:F58"/>
    <mergeCell ref="D59:F59"/>
    <mergeCell ref="H58:H59"/>
    <mergeCell ref="AE48:AE49"/>
    <mergeCell ref="C48:C49"/>
    <mergeCell ref="D48:F48"/>
    <mergeCell ref="D49:F49"/>
    <mergeCell ref="H48:H49"/>
    <mergeCell ref="X48:X49"/>
    <mergeCell ref="AA48:AA49"/>
    <mergeCell ref="AC48:AC49"/>
    <mergeCell ref="C53:C54"/>
    <mergeCell ref="D53:F53"/>
    <mergeCell ref="D54:F54"/>
    <mergeCell ref="H53:H54"/>
    <mergeCell ref="AE53:AE54"/>
    <mergeCell ref="AA53:AA54"/>
    <mergeCell ref="AC53:AC54"/>
    <mergeCell ref="X53:X54"/>
    <mergeCell ref="X58:X59"/>
    <mergeCell ref="AA58:AA59"/>
    <mergeCell ref="AC58:AC59"/>
    <mergeCell ref="W58:W59"/>
    <mergeCell ref="B16:B19"/>
    <mergeCell ref="B20:B23"/>
    <mergeCell ref="B9:R9"/>
    <mergeCell ref="C38:C39"/>
    <mergeCell ref="D39:F39"/>
    <mergeCell ref="H38:H39"/>
    <mergeCell ref="J38:L38"/>
    <mergeCell ref="J39:L39"/>
    <mergeCell ref="B29:B32"/>
    <mergeCell ref="B12:B15"/>
    <mergeCell ref="B11:AA11"/>
    <mergeCell ref="B28:AA28"/>
    <mergeCell ref="B24:Z24"/>
    <mergeCell ref="B33:Z33"/>
    <mergeCell ref="B34:Z34"/>
    <mergeCell ref="B35:Z35"/>
    <mergeCell ref="P65:P66"/>
    <mergeCell ref="C65:C66"/>
    <mergeCell ref="D65:F65"/>
    <mergeCell ref="D66:F66"/>
    <mergeCell ref="H65:H66"/>
    <mergeCell ref="J65:L65"/>
    <mergeCell ref="J66:L66"/>
    <mergeCell ref="N65:O66"/>
    <mergeCell ref="C58:C59"/>
    <mergeCell ref="K58:K59"/>
    <mergeCell ref="M58:M59"/>
    <mergeCell ref="O58:O59"/>
    <mergeCell ref="Q58:Q59"/>
    <mergeCell ref="AE75:AE76"/>
    <mergeCell ref="C84:C85"/>
    <mergeCell ref="C75:C76"/>
    <mergeCell ref="E84:F85"/>
    <mergeCell ref="G84:H84"/>
    <mergeCell ref="G85:H85"/>
    <mergeCell ref="I84:I85"/>
    <mergeCell ref="J84:J85"/>
    <mergeCell ref="K84:K85"/>
    <mergeCell ref="L84:L85"/>
    <mergeCell ref="W75:W76"/>
    <mergeCell ref="K75:K76"/>
    <mergeCell ref="M75:M76"/>
    <mergeCell ref="O75:O76"/>
    <mergeCell ref="Q75:Q76"/>
    <mergeCell ref="S75:S76"/>
    <mergeCell ref="U75:U76"/>
    <mergeCell ref="C80:C81"/>
    <mergeCell ref="AC75:AC76"/>
    <mergeCell ref="D81:E81"/>
    <mergeCell ref="F80:F81"/>
    <mergeCell ref="G80:G81"/>
    <mergeCell ref="H80:H81"/>
    <mergeCell ref="D75:F75"/>
    <mergeCell ref="AA205:AA206"/>
    <mergeCell ref="Y198:Y199"/>
    <mergeCell ref="Y205:Y206"/>
    <mergeCell ref="G191:G192"/>
    <mergeCell ref="F194:R194"/>
    <mergeCell ref="E191:F191"/>
    <mergeCell ref="E192:F192"/>
    <mergeCell ref="E198:E199"/>
    <mergeCell ref="G198:G199"/>
    <mergeCell ref="I198:I199"/>
    <mergeCell ref="K198:K199"/>
    <mergeCell ref="M198:M199"/>
    <mergeCell ref="O198:O199"/>
    <mergeCell ref="Q198:Q199"/>
    <mergeCell ref="H191:H192"/>
    <mergeCell ref="J191:J192"/>
    <mergeCell ref="Q205:Q206"/>
    <mergeCell ref="S205:S206"/>
    <mergeCell ref="U205:U206"/>
    <mergeCell ref="W205:W206"/>
    <mergeCell ref="B90:AA90"/>
    <mergeCell ref="B91:B93"/>
    <mergeCell ref="C93:Z93"/>
    <mergeCell ref="S310:S311"/>
    <mergeCell ref="U310:U311"/>
    <mergeCell ref="W310:W311"/>
    <mergeCell ref="Y310:Y311"/>
    <mergeCell ref="AA310:AA311"/>
    <mergeCell ref="C316:C317"/>
    <mergeCell ref="D316:E316"/>
    <mergeCell ref="F316:F317"/>
    <mergeCell ref="G316:G317"/>
    <mergeCell ref="H316:H317"/>
    <mergeCell ref="D317:E317"/>
    <mergeCell ref="C70:C71"/>
    <mergeCell ref="S58:S59"/>
    <mergeCell ref="U58:U59"/>
    <mergeCell ref="D70:E70"/>
    <mergeCell ref="D71:E71"/>
    <mergeCell ref="F70:F71"/>
    <mergeCell ref="C320:C321"/>
    <mergeCell ref="E320:F321"/>
    <mergeCell ref="G320:H320"/>
    <mergeCell ref="I320:I321"/>
    <mergeCell ref="J320:J321"/>
    <mergeCell ref="K320:K321"/>
    <mergeCell ref="G321:H321"/>
    <mergeCell ref="F304:F305"/>
    <mergeCell ref="C304:C305"/>
    <mergeCell ref="C310:C311"/>
    <mergeCell ref="E310:E311"/>
    <mergeCell ref="G310:G311"/>
    <mergeCell ref="I310:I311"/>
    <mergeCell ref="K310:K311"/>
    <mergeCell ref="M310:M311"/>
    <mergeCell ref="O310:O311"/>
    <mergeCell ref="Q310:Q311"/>
    <mergeCell ref="E111:S111"/>
    <mergeCell ref="K48:K49"/>
    <mergeCell ref="M48:M49"/>
    <mergeCell ref="O48:O49"/>
    <mergeCell ref="Q48:Q49"/>
    <mergeCell ref="S48:S49"/>
    <mergeCell ref="U48:U49"/>
    <mergeCell ref="W48:W49"/>
    <mergeCell ref="K53:K54"/>
    <mergeCell ref="M53:M54"/>
    <mergeCell ref="O53:O54"/>
    <mergeCell ref="Q53:Q54"/>
    <mergeCell ref="S53:S54"/>
    <mergeCell ref="U53:U54"/>
    <mergeCell ref="W53:W54"/>
    <mergeCell ref="B94:B96"/>
    <mergeCell ref="C96:Z96"/>
    <mergeCell ref="B97:B99"/>
    <mergeCell ref="C99:Z99"/>
    <mergeCell ref="B100:Z100"/>
    <mergeCell ref="B101:AA101"/>
    <mergeCell ref="B108:Z108"/>
    <mergeCell ref="C109:C110"/>
    <mergeCell ref="D109:D110"/>
    <mergeCell ref="E109:F109"/>
    <mergeCell ref="G109:G110"/>
    <mergeCell ref="H109:H110"/>
    <mergeCell ref="J109:J110"/>
    <mergeCell ref="E110:F110"/>
    <mergeCell ref="B102:B104"/>
    <mergeCell ref="C104:Z104"/>
    <mergeCell ref="B105:Z105"/>
    <mergeCell ref="B106:Z106"/>
    <mergeCell ref="AA150:AA151"/>
    <mergeCell ref="C156:C157"/>
    <mergeCell ref="D156:E156"/>
    <mergeCell ref="F156:F157"/>
    <mergeCell ref="G156:G157"/>
    <mergeCell ref="H156:H157"/>
    <mergeCell ref="D157:E157"/>
    <mergeCell ref="C144:C145"/>
    <mergeCell ref="F144:F145"/>
    <mergeCell ref="C150:C151"/>
    <mergeCell ref="E150:E151"/>
    <mergeCell ref="G150:G151"/>
    <mergeCell ref="I150:I151"/>
    <mergeCell ref="K150:K151"/>
    <mergeCell ref="M150:M151"/>
    <mergeCell ref="O150:O151"/>
    <mergeCell ref="C46:G46"/>
    <mergeCell ref="B25:Z25"/>
    <mergeCell ref="B181:Z181"/>
    <mergeCell ref="U221:V222"/>
    <mergeCell ref="B259:Z259"/>
    <mergeCell ref="B341:Z341"/>
    <mergeCell ref="C159:C160"/>
    <mergeCell ref="E159:F160"/>
    <mergeCell ref="G159:H159"/>
    <mergeCell ref="I159:I160"/>
    <mergeCell ref="J159:J160"/>
    <mergeCell ref="K159:K160"/>
    <mergeCell ref="L159:N160"/>
    <mergeCell ref="G160:H160"/>
    <mergeCell ref="Q150:Q151"/>
    <mergeCell ref="S150:S151"/>
    <mergeCell ref="U150:U151"/>
    <mergeCell ref="W150:W151"/>
    <mergeCell ref="Y150:Y151"/>
    <mergeCell ref="D138:D139"/>
    <mergeCell ref="E138:F138"/>
    <mergeCell ref="G138:G139"/>
    <mergeCell ref="E139:F139"/>
    <mergeCell ref="L138:L139"/>
  </mergeCells>
  <pageMargins left="0.31496062992125984" right="0.11811023622047245" top="0.35433070866141736" bottom="0.35433070866141736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2025-06-20T10:00:35Z</dcterms:modified>
</cp:coreProperties>
</file>